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adminliveunc.sharepoint.com/sites/StudentPaymentsviaGradStar/Shared Documents/General/Change Management/Training documents/"/>
    </mc:Choice>
  </mc:AlternateContent>
  <xr:revisionPtr revIDLastSave="75" documentId="8_{F5CB9615-36D6-404F-BEEE-1FA063260DCE}" xr6:coauthVersionLast="47" xr6:coauthVersionMax="47" xr10:uidLastSave="{7125FE5D-7BE5-436C-922A-5EB4F1BFD861}"/>
  <bookViews>
    <workbookView xWindow="-108" yWindow="-108" windowWidth="23256" windowHeight="12576" firstSheet="1" activeTab="1" xr2:uid="{00000000-000D-0000-FFFF-FFFF00000000}"/>
  </bookViews>
  <sheets>
    <sheet name="Sheet1" sheetId="1" state="hidden" r:id="rId1"/>
    <sheet name="Salary Stipend Calculator" sheetId="3" r:id="rId2"/>
    <sheet name="Example" sheetId="5" r:id="rId3"/>
  </sheets>
  <definedNames>
    <definedName name="Actual_Payment">Sheet1!$B$2</definedName>
    <definedName name="Annual_Salary_per_Month">Sheet1!$B$9</definedName>
    <definedName name="Annualized_Salary">Sheet1!$B$6</definedName>
    <definedName name="AnnualizedSalary">#REF!</definedName>
    <definedName name="Appointment_Period">#REF!</definedName>
    <definedName name="Base_Salary">#REF!</definedName>
    <definedName name="BaseSalary">#REF!</definedName>
    <definedName name="Comp_Time">#REF!</definedName>
    <definedName name="Converted_Hourly_Rate">#REF!</definedName>
    <definedName name="ConvertedHourlyRate">#REF!</definedName>
    <definedName name="CurrentYearMonths">#REF!</definedName>
    <definedName name="End_Date">Sheet1!$B$4</definedName>
    <definedName name="Holiday_ETO">#REF!</definedName>
    <definedName name="Longevity_Payment">#REF!</definedName>
    <definedName name="LongevityPayPercentage">#REF!</definedName>
    <definedName name="Num_of_Days">Sheet1!$A$8</definedName>
    <definedName name="Num_of_Months">Sheet1!$B$5</definedName>
    <definedName name="OnCall_TO">#REF!</definedName>
    <definedName name="Salary_per_Month">Sheet1!$A$9</definedName>
    <definedName name="Start_Date">Sheet1!$B$3</definedName>
    <definedName name="Summer_Salary_Max">#REF!</definedName>
    <definedName name="Travel_Time_ETO">#REF!</definedName>
    <definedName name="Unused_Bonus_Leave">#REF!</definedName>
    <definedName name="Unused_Sick_Leave">#REF!</definedName>
    <definedName name="Unused_Vacation_Leave">#REF!</definedName>
    <definedName name="UnusedBonusLeave">#REF!</definedName>
    <definedName name="UnusedCompTime">#REF!</definedName>
    <definedName name="UnusedHolidayETO">#REF!</definedName>
    <definedName name="UnusedLongevity">#REF!</definedName>
    <definedName name="UnusedOnCallTO">#REF!</definedName>
    <definedName name="UnusedSickLeave">#REF!</definedName>
    <definedName name="UnusedTravelTime">#REF!</definedName>
    <definedName name="UnusedVacationLeave">#REF!</definedName>
    <definedName name="YearsOfStateServi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5" l="1"/>
  <c r="P30" i="5" s="1"/>
  <c r="L26" i="5"/>
  <c r="L30" i="5" s="1"/>
  <c r="H26" i="5"/>
  <c r="H30" i="5" s="1"/>
  <c r="D26" i="5"/>
  <c r="P25" i="5"/>
  <c r="L25" i="5"/>
  <c r="H25" i="5"/>
  <c r="D25" i="5"/>
  <c r="P24" i="5"/>
  <c r="L24" i="5"/>
  <c r="H24" i="5"/>
  <c r="D24" i="5"/>
  <c r="D29" i="5" s="1"/>
  <c r="P23" i="5"/>
  <c r="L23" i="5"/>
  <c r="H23" i="5"/>
  <c r="D23" i="5"/>
  <c r="P22" i="5"/>
  <c r="L22" i="5"/>
  <c r="H22" i="5"/>
  <c r="D22" i="5"/>
  <c r="L15" i="5"/>
  <c r="P14" i="5"/>
  <c r="L14" i="5"/>
  <c r="L13" i="5"/>
  <c r="L16" i="5" s="1"/>
  <c r="P11" i="5"/>
  <c r="P13" i="5" s="1"/>
  <c r="L11" i="5"/>
  <c r="H11" i="5"/>
  <c r="H13" i="5" s="1"/>
  <c r="D11" i="5"/>
  <c r="D15" i="5" s="1"/>
  <c r="P10" i="5"/>
  <c r="L10" i="5"/>
  <c r="H10" i="5"/>
  <c r="D10" i="5"/>
  <c r="P9" i="5"/>
  <c r="L9" i="5"/>
  <c r="H9" i="5"/>
  <c r="H14" i="5" s="1"/>
  <c r="D9" i="5"/>
  <c r="T8" i="5"/>
  <c r="P8" i="5"/>
  <c r="L8" i="5"/>
  <c r="H8" i="5"/>
  <c r="D8" i="5"/>
  <c r="D14" i="5" s="1"/>
  <c r="P7" i="5"/>
  <c r="L7" i="5"/>
  <c r="H7" i="5"/>
  <c r="D7" i="5"/>
  <c r="D23" i="3"/>
  <c r="D8" i="3"/>
  <c r="D26" i="3"/>
  <c r="D11" i="3"/>
  <c r="D10" i="3"/>
  <c r="D7" i="3"/>
  <c r="L25" i="3"/>
  <c r="H25" i="3"/>
  <c r="D25" i="3"/>
  <c r="D24" i="3"/>
  <c r="P10" i="3"/>
  <c r="L10" i="3"/>
  <c r="H10" i="3"/>
  <c r="P29" i="5" l="1"/>
  <c r="L29" i="5"/>
  <c r="H29" i="5"/>
  <c r="D30" i="5"/>
  <c r="D28" i="5"/>
  <c r="D31" i="5" s="1"/>
  <c r="D13" i="5"/>
  <c r="D16" i="5" s="1"/>
  <c r="B9" i="5" s="1"/>
  <c r="L17" i="5"/>
  <c r="L18" i="5" s="1"/>
  <c r="J11" i="5" s="1"/>
  <c r="J9" i="5"/>
  <c r="H28" i="5"/>
  <c r="L28" i="5"/>
  <c r="L31" i="5" s="1"/>
  <c r="H15" i="5"/>
  <c r="H16" i="5" s="1"/>
  <c r="P28" i="5"/>
  <c r="P31" i="5" s="1"/>
  <c r="P15" i="5"/>
  <c r="P16" i="5" s="1"/>
  <c r="L26" i="3"/>
  <c r="L24" i="3"/>
  <c r="L8" i="3"/>
  <c r="L7" i="3"/>
  <c r="D22" i="3"/>
  <c r="H8" i="3"/>
  <c r="H7" i="3"/>
  <c r="L22" i="3"/>
  <c r="T8" i="3"/>
  <c r="H31" i="5" l="1"/>
  <c r="H32" i="5" s="1"/>
  <c r="H33" i="5" s="1"/>
  <c r="F26" i="5" s="1"/>
  <c r="D17" i="5"/>
  <c r="D18" i="5" s="1"/>
  <c r="B11" i="5" s="1"/>
  <c r="N9" i="5"/>
  <c r="P17" i="5"/>
  <c r="P18" i="5" s="1"/>
  <c r="N11" i="5" s="1"/>
  <c r="H17" i="5"/>
  <c r="H18" i="5" s="1"/>
  <c r="F11" i="5" s="1"/>
  <c r="F9" i="5"/>
  <c r="J24" i="5"/>
  <c r="L32" i="5"/>
  <c r="L33" i="5" s="1"/>
  <c r="J26" i="5" s="1"/>
  <c r="N24" i="5"/>
  <c r="P32" i="5"/>
  <c r="P33" i="5" s="1"/>
  <c r="N26" i="5" s="1"/>
  <c r="D32" i="5"/>
  <c r="D33" i="5" s="1"/>
  <c r="B26" i="5" s="1"/>
  <c r="B24" i="5"/>
  <c r="L28" i="3"/>
  <c r="H22" i="3"/>
  <c r="D30" i="3"/>
  <c r="H23" i="3"/>
  <c r="H24" i="3"/>
  <c r="H26" i="3"/>
  <c r="L23" i="3"/>
  <c r="P22" i="3"/>
  <c r="P23" i="3"/>
  <c r="P24" i="3"/>
  <c r="P25" i="3"/>
  <c r="P26" i="3"/>
  <c r="P11" i="3"/>
  <c r="P9" i="3"/>
  <c r="P8" i="3"/>
  <c r="P7" i="3"/>
  <c r="L11" i="3"/>
  <c r="L9" i="3"/>
  <c r="L14" i="3" s="1"/>
  <c r="H11" i="3"/>
  <c r="H15" i="3" s="1"/>
  <c r="H9" i="3"/>
  <c r="F24" i="5" l="1"/>
  <c r="R24" i="5"/>
  <c r="R26" i="5"/>
  <c r="P30" i="3"/>
  <c r="P13" i="3"/>
  <c r="P14" i="3"/>
  <c r="L13" i="3"/>
  <c r="L15" i="3"/>
  <c r="P15" i="3"/>
  <c r="H28" i="3"/>
  <c r="L30" i="3"/>
  <c r="H29" i="3"/>
  <c r="P29" i="3"/>
  <c r="L29" i="3"/>
  <c r="P28" i="3"/>
  <c r="H30" i="3"/>
  <c r="D28" i="3"/>
  <c r="H14" i="3"/>
  <c r="H13" i="3"/>
  <c r="D29" i="3"/>
  <c r="L31" i="3" l="1"/>
  <c r="P16" i="3"/>
  <c r="P17" i="3" s="1"/>
  <c r="P18" i="3" s="1"/>
  <c r="H31" i="3"/>
  <c r="H32" i="3" s="1"/>
  <c r="H33" i="3" s="1"/>
  <c r="L16" i="3"/>
  <c r="J9" i="3" s="1"/>
  <c r="P31" i="3"/>
  <c r="D31" i="3"/>
  <c r="D32" i="3" s="1"/>
  <c r="D33" i="3" s="1"/>
  <c r="P32" i="3" l="1"/>
  <c r="P33" i="3" s="1"/>
  <c r="N26" i="3" s="1"/>
  <c r="N24" i="3"/>
  <c r="N9" i="3"/>
  <c r="J24" i="3"/>
  <c r="L32" i="3"/>
  <c r="L33" i="3" s="1"/>
  <c r="J26" i="3" s="1"/>
  <c r="L17" i="3"/>
  <c r="N11" i="3"/>
  <c r="L18" i="3" l="1"/>
  <c r="J11" i="3" s="1"/>
  <c r="D15" i="3"/>
  <c r="D9" i="3"/>
  <c r="D14" i="3" l="1"/>
  <c r="D13" i="3"/>
  <c r="F24" i="3"/>
  <c r="D16" i="3" l="1"/>
  <c r="B9" i="3" s="1"/>
  <c r="B24" i="3"/>
  <c r="D17" i="3" l="1"/>
  <c r="D18" i="3" s="1"/>
  <c r="B11" i="3" s="1"/>
  <c r="B26" i="3"/>
  <c r="F26" i="3"/>
  <c r="B16" i="1" l="1"/>
  <c r="B17" i="1" s="1"/>
  <c r="B8" i="1" l="1"/>
  <c r="B5" i="1"/>
  <c r="B9" i="1" l="1"/>
  <c r="B6" i="1"/>
  <c r="H16" i="3"/>
  <c r="F9" i="3" s="1"/>
  <c r="R24" i="3" s="1"/>
  <c r="H17" i="3" l="1"/>
  <c r="H18" i="3" s="1"/>
  <c r="F11" i="3" s="1"/>
  <c r="R26" i="3" s="1"/>
</calcChain>
</file>

<file path=xl/sharedStrings.xml><?xml version="1.0" encoding="utf-8"?>
<sst xmlns="http://schemas.openxmlformats.org/spreadsheetml/2006/main" count="263" uniqueCount="44">
  <si>
    <t>Enter the actual payment amount here:</t>
  </si>
  <si>
    <t>Actual Payment Amount</t>
  </si>
  <si>
    <t>Start Date</t>
  </si>
  <si>
    <t>End Date</t>
  </si>
  <si>
    <t># of months</t>
  </si>
  <si>
    <t>Annualized Salary</t>
  </si>
  <si>
    <t># of Days From Start/End Date</t>
  </si>
  <si>
    <t>Annualized Salary per Month</t>
  </si>
  <si>
    <t>If you do not know the actual payment amount,</t>
  </si>
  <si>
    <t>enter the annualized salary here:</t>
  </si>
  <si>
    <t>Is the Start Date at the beginning of the month?</t>
  </si>
  <si>
    <t>Is the End Date at the end of the month?</t>
  </si>
  <si>
    <t># of months (rounded up)</t>
  </si>
  <si>
    <t># of paid days in start month</t>
  </si>
  <si>
    <t># of paid days in end month</t>
  </si>
  <si>
    <t>How many whole months in between start date and end date?</t>
  </si>
  <si>
    <t>Multiple (12 months divided by # of months of service)</t>
  </si>
  <si>
    <t>SPRING</t>
  </si>
  <si>
    <t>FALL</t>
  </si>
  <si>
    <t>SUMMER I</t>
  </si>
  <si>
    <t>SUMMER II</t>
  </si>
  <si>
    <t>Semester Amount:</t>
  </si>
  <si>
    <t>ANNUAL TOTAL</t>
  </si>
  <si>
    <t>YELLOW = INPUT CELLS</t>
  </si>
  <si>
    <t>BLUE = OUTPUT CELLS</t>
  </si>
  <si>
    <t>Payment Start Date</t>
  </si>
  <si>
    <t>Payment End Date</t>
  </si>
  <si>
    <t>Number of Months</t>
  </si>
  <si>
    <t>Annual Grant Amount</t>
  </si>
  <si>
    <t>Partial month % in Start Date month</t>
  </si>
  <si>
    <t>Partial month % in End Date month</t>
  </si>
  <si>
    <t># of months of service between Start Date and End Date</t>
  </si>
  <si>
    <t>Annual Grant Amount divided by Multiple</t>
  </si>
  <si>
    <t xml:space="preserve">PAYMENT CALCULATOR FOR TRAINING GRANT PAYMENTS </t>
  </si>
  <si>
    <t>Monthly Amount</t>
  </si>
  <si>
    <t>STUDENT PAYMENT INFORMATION</t>
  </si>
  <si>
    <t>decide which term to begin payments and enter start/end dates for each term as needed</t>
  </si>
  <si>
    <t xml:space="preserve">summer payments can be divided into summer I and II or combined one term </t>
  </si>
  <si>
    <r>
      <t xml:space="preserve">enter dates and annual grant amount in </t>
    </r>
    <r>
      <rPr>
        <i/>
        <u/>
        <sz val="16"/>
        <rFont val="Calibri"/>
        <family val="2"/>
        <scheme val="minor"/>
      </rPr>
      <t>yellow input cells</t>
    </r>
  </si>
  <si>
    <t>the STUDENT PAYMENT INFORMATION table is a summary for your own use</t>
  </si>
  <si>
    <r>
      <t xml:space="preserve">do not enter amount an annual grant amount for terms where you are </t>
    </r>
    <r>
      <rPr>
        <i/>
        <u/>
        <sz val="16"/>
        <color theme="1"/>
        <rFont val="Calibri"/>
        <family val="2"/>
        <scheme val="minor"/>
      </rPr>
      <t>not</t>
    </r>
    <r>
      <rPr>
        <i/>
        <sz val="16"/>
        <color theme="1"/>
        <rFont val="Calibri"/>
        <family val="2"/>
        <scheme val="minor"/>
      </rPr>
      <t xml:space="preserve"> making a payment</t>
    </r>
  </si>
  <si>
    <t>formulas are hidden in columns, so be careful not to delete or edit those columns</t>
  </si>
  <si>
    <t>two academic years are provided to allow for different start/end dates</t>
  </si>
  <si>
    <t>Instructions and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</si>
</sst>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\ mm/dd/yyyy"/>
    <numFmt numFmtId="165" formatCode="0.0000"/>
    <numFmt numFmtId="166" formatCode="_(&quot;$&quot;* #,##0.000_);_(&quot;$&quot;* \(#,##0.000\);_(&quot;$&quot;* &quot;-&quot;??_);_(@_)"/>
    <numFmt numFmtId="167" formatCode="0.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0"/>
      <name val="CG Times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Arial"/>
      <family val="2"/>
    </font>
    <font>
      <i/>
      <sz val="18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i/>
      <u/>
      <sz val="16"/>
      <name val="Calibri"/>
      <family val="2"/>
      <scheme val="minor"/>
    </font>
    <font>
      <i/>
      <u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</cellStyleXfs>
  <cellXfs count="56">
    <xf numFmtId="0" fontId="0" fillId="0" borderId="0" xfId="0"/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4" fillId="0" borderId="0" xfId="43" applyFont="1" applyProtection="1">
      <protection locked="0"/>
    </xf>
    <xf numFmtId="44" fontId="26" fillId="33" borderId="0" xfId="84" applyFont="1" applyFill="1" applyBorder="1" applyProtection="1">
      <protection locked="0"/>
    </xf>
    <xf numFmtId="44" fontId="22" fillId="0" borderId="0" xfId="1" applyFont="1" applyFill="1" applyBorder="1" applyAlignment="1" applyProtection="1">
      <alignment horizontal="center"/>
      <protection locked="0"/>
    </xf>
    <xf numFmtId="165" fontId="22" fillId="0" borderId="0" xfId="0" applyNumberFormat="1" applyFont="1" applyFill="1" applyBorder="1" applyProtection="1">
      <protection locked="0"/>
    </xf>
    <xf numFmtId="2" fontId="22" fillId="0" borderId="0" xfId="0" applyNumberFormat="1" applyFont="1" applyFill="1" applyBorder="1" applyProtection="1">
      <protection locked="0"/>
    </xf>
    <xf numFmtId="44" fontId="22" fillId="0" borderId="0" xfId="0" applyNumberFormat="1" applyFont="1" applyProtection="1">
      <protection locked="0"/>
    </xf>
    <xf numFmtId="164" fontId="26" fillId="33" borderId="0" xfId="45" applyNumberFormat="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4" fillId="0" borderId="0" xfId="43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44" fontId="23" fillId="0" borderId="0" xfId="1" applyFont="1" applyProtection="1">
      <protection locked="0"/>
    </xf>
    <xf numFmtId="2" fontId="22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2" fontId="26" fillId="34" borderId="0" xfId="45" applyNumberFormat="1" applyFont="1" applyFill="1" applyBorder="1" applyProtection="1"/>
    <xf numFmtId="44" fontId="26" fillId="34" borderId="0" xfId="84" applyFont="1" applyFill="1" applyBorder="1" applyAlignment="1" applyProtection="1">
      <alignment horizontal="center"/>
    </xf>
    <xf numFmtId="0" fontId="23" fillId="34" borderId="0" xfId="0" applyFont="1" applyFill="1" applyProtection="1"/>
    <xf numFmtId="166" fontId="23" fillId="34" borderId="0" xfId="1" applyNumberFormat="1" applyFont="1" applyFill="1" applyProtection="1"/>
    <xf numFmtId="0" fontId="27" fillId="0" borderId="0" xfId="0" applyFont="1" applyProtection="1">
      <protection locked="0"/>
    </xf>
    <xf numFmtId="14" fontId="27" fillId="33" borderId="1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27" fillId="0" borderId="0" xfId="0" applyFont="1" applyProtection="1"/>
    <xf numFmtId="0" fontId="29" fillId="0" borderId="0" xfId="0" applyFont="1" applyProtection="1"/>
    <xf numFmtId="0" fontId="27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7" fillId="33" borderId="0" xfId="0" applyFont="1" applyFill="1" applyProtection="1">
      <protection locked="0"/>
    </xf>
    <xf numFmtId="0" fontId="27" fillId="36" borderId="0" xfId="0" applyFont="1" applyFill="1" applyProtection="1">
      <protection locked="0"/>
    </xf>
    <xf numFmtId="2" fontId="27" fillId="36" borderId="10" xfId="0" applyNumberFormat="1" applyFont="1" applyFill="1" applyBorder="1" applyAlignment="1" applyProtection="1">
      <alignment horizontal="center"/>
    </xf>
    <xf numFmtId="2" fontId="27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7" fillId="0" borderId="0" xfId="0" applyFont="1"/>
    <xf numFmtId="2" fontId="27" fillId="0" borderId="0" xfId="0" applyNumberFormat="1" applyFont="1"/>
    <xf numFmtId="0" fontId="32" fillId="0" borderId="0" xfId="0" applyFont="1" applyProtection="1">
      <protection locked="0"/>
    </xf>
    <xf numFmtId="44" fontId="28" fillId="35" borderId="0" xfId="0" applyNumberFormat="1" applyFont="1" applyFill="1"/>
    <xf numFmtId="167" fontId="27" fillId="36" borderId="10" xfId="0" applyNumberFormat="1" applyFont="1" applyFill="1" applyBorder="1" applyAlignment="1" applyProtection="1">
      <alignment horizontal="center"/>
    </xf>
    <xf numFmtId="1" fontId="27" fillId="0" borderId="0" xfId="0" applyNumberFormat="1" applyFont="1" applyAlignment="1" applyProtection="1">
      <alignment horizontal="center"/>
      <protection locked="0"/>
    </xf>
    <xf numFmtId="4" fontId="27" fillId="33" borderId="10" xfId="1" applyNumberFormat="1" applyFont="1" applyFill="1" applyBorder="1" applyAlignment="1" applyProtection="1">
      <alignment horizontal="center"/>
      <protection locked="0"/>
    </xf>
    <xf numFmtId="4" fontId="27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0" fontId="27" fillId="0" borderId="13" xfId="0" applyFont="1" applyBorder="1" applyAlignment="1" applyProtection="1">
      <alignment horizontal="right"/>
      <protection locked="0"/>
    </xf>
    <xf numFmtId="14" fontId="27" fillId="0" borderId="14" xfId="0" applyNumberFormat="1" applyFont="1" applyBorder="1" applyProtection="1">
      <protection locked="0"/>
    </xf>
    <xf numFmtId="0" fontId="27" fillId="0" borderId="14" xfId="0" applyFont="1" applyBorder="1" applyProtection="1">
      <protection locked="0"/>
    </xf>
    <xf numFmtId="4" fontId="27" fillId="0" borderId="14" xfId="0" applyNumberFormat="1" applyFont="1" applyBorder="1" applyProtection="1">
      <protection locked="0"/>
    </xf>
    <xf numFmtId="0" fontId="27" fillId="0" borderId="15" xfId="0" applyFont="1" applyBorder="1" applyAlignment="1" applyProtection="1">
      <alignment horizontal="right"/>
      <protection locked="0"/>
    </xf>
    <xf numFmtId="4" fontId="27" fillId="0" borderId="16" xfId="0" applyNumberFormat="1" applyFont="1" applyBorder="1" applyProtection="1">
      <protection locked="0"/>
    </xf>
    <xf numFmtId="0" fontId="28" fillId="36" borderId="11" xfId="0" applyFont="1" applyFill="1" applyBorder="1" applyAlignment="1" applyProtection="1">
      <protection locked="0"/>
    </xf>
    <xf numFmtId="0" fontId="28" fillId="36" borderId="12" xfId="0" applyFont="1" applyFill="1" applyBorder="1" applyAlignment="1" applyProtection="1">
      <protection locked="0"/>
    </xf>
    <xf numFmtId="0" fontId="27" fillId="0" borderId="0" xfId="0" applyNumberFormat="1" applyFont="1"/>
  </cellXfs>
  <cellStyles count="8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50" xr:uid="{00000000-0005-0000-0000-00001B000000}"/>
    <cellStyle name="Comma 3" xfId="55" xr:uid="{00000000-0005-0000-0000-00001C000000}"/>
    <cellStyle name="Comma 4" xfId="59" xr:uid="{00000000-0005-0000-0000-00001D000000}"/>
    <cellStyle name="Comma 4 2" xfId="62" xr:uid="{00000000-0005-0000-0000-00001E000000}"/>
    <cellStyle name="Comma 5" xfId="65" xr:uid="{00000000-0005-0000-0000-00001F000000}"/>
    <cellStyle name="Comma 6" xfId="71" xr:uid="{00000000-0005-0000-0000-000020000000}"/>
    <cellStyle name="Comma 7" xfId="44" xr:uid="{00000000-0005-0000-0000-000021000000}"/>
    <cellStyle name="Currency" xfId="1" builtinId="4"/>
    <cellStyle name="Currency 2" xfId="84" xr:uid="{00000000-0005-0000-0000-000023000000}"/>
    <cellStyle name="Currency 2 2" xfId="85" xr:uid="{00000000-0005-0000-0000-000024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8" xr:uid="{00000000-0005-0000-0000-00002B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57" xr:uid="{00000000-0005-0000-0000-000030000000}"/>
    <cellStyle name="Normal 11" xfId="58" xr:uid="{00000000-0005-0000-0000-000031000000}"/>
    <cellStyle name="Normal 11 2" xfId="61" xr:uid="{00000000-0005-0000-0000-000032000000}"/>
    <cellStyle name="Normal 12" xfId="64" xr:uid="{00000000-0005-0000-0000-000033000000}"/>
    <cellStyle name="Normal 13" xfId="67" xr:uid="{00000000-0005-0000-0000-000034000000}"/>
    <cellStyle name="Normal 14" xfId="68" xr:uid="{00000000-0005-0000-0000-000035000000}"/>
    <cellStyle name="Normal 15" xfId="69" xr:uid="{00000000-0005-0000-0000-000036000000}"/>
    <cellStyle name="Normal 16" xfId="70" xr:uid="{00000000-0005-0000-0000-000037000000}"/>
    <cellStyle name="Normal 17" xfId="72" xr:uid="{00000000-0005-0000-0000-000038000000}"/>
    <cellStyle name="Normal 18" xfId="73" xr:uid="{00000000-0005-0000-0000-000039000000}"/>
    <cellStyle name="Normal 19" xfId="74" xr:uid="{00000000-0005-0000-0000-00003A000000}"/>
    <cellStyle name="Normal 2" xfId="45" xr:uid="{00000000-0005-0000-0000-00003B000000}"/>
    <cellStyle name="Normal 20" xfId="75" xr:uid="{00000000-0005-0000-0000-00003C000000}"/>
    <cellStyle name="Normal 21" xfId="76" xr:uid="{00000000-0005-0000-0000-00003D000000}"/>
    <cellStyle name="Normal 22" xfId="77" xr:uid="{00000000-0005-0000-0000-00003E000000}"/>
    <cellStyle name="Normal 23" xfId="78" xr:uid="{00000000-0005-0000-0000-00003F000000}"/>
    <cellStyle name="Normal 24" xfId="79" xr:uid="{00000000-0005-0000-0000-000040000000}"/>
    <cellStyle name="Normal 25" xfId="80" xr:uid="{00000000-0005-0000-0000-000041000000}"/>
    <cellStyle name="Normal 26" xfId="81" xr:uid="{00000000-0005-0000-0000-000042000000}"/>
    <cellStyle name="Normal 27" xfId="82" xr:uid="{00000000-0005-0000-0000-000043000000}"/>
    <cellStyle name="Normal 28" xfId="83" xr:uid="{00000000-0005-0000-0000-000044000000}"/>
    <cellStyle name="Normal 29" xfId="43" xr:uid="{00000000-0005-0000-0000-000045000000}"/>
    <cellStyle name="Normal 29 2" xfId="86" xr:uid="{00000000-0005-0000-0000-000046000000}"/>
    <cellStyle name="Normal 3" xfId="47" xr:uid="{00000000-0005-0000-0000-000047000000}"/>
    <cellStyle name="Normal 4" xfId="49" xr:uid="{00000000-0005-0000-0000-000048000000}"/>
    <cellStyle name="Normal 5" xfId="51" xr:uid="{00000000-0005-0000-0000-000049000000}"/>
    <cellStyle name="Normal 6" xfId="52" xr:uid="{00000000-0005-0000-0000-00004A000000}"/>
    <cellStyle name="Normal 7" xfId="53" xr:uid="{00000000-0005-0000-0000-00004B000000}"/>
    <cellStyle name="Normal 8" xfId="54" xr:uid="{00000000-0005-0000-0000-00004C000000}"/>
    <cellStyle name="Normal 9" xfId="56" xr:uid="{00000000-0005-0000-0000-00004D000000}"/>
    <cellStyle name="Note" xfId="16" builtinId="10" customBuiltin="1"/>
    <cellStyle name="Output" xfId="11" builtinId="21" customBuiltin="1"/>
    <cellStyle name="Percent 2" xfId="46" xr:uid="{00000000-0005-0000-0000-000050000000}"/>
    <cellStyle name="Percent 3" xfId="60" xr:uid="{00000000-0005-0000-0000-000051000000}"/>
    <cellStyle name="Percent 3 2" xfId="63" xr:uid="{00000000-0005-0000-0000-000052000000}"/>
    <cellStyle name="Percent 4" xfId="66" xr:uid="{00000000-0005-0000-0000-000053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zoomScaleNormal="100" workbookViewId="0">
      <selection activeCell="B13" sqref="B13"/>
    </sheetView>
  </sheetViews>
  <sheetFormatPr defaultColWidth="9.109375" defaultRowHeight="14.4"/>
  <cols>
    <col min="1" max="1" width="49.109375" style="4" customWidth="1"/>
    <col min="2" max="2" width="29.109375" style="4" customWidth="1"/>
    <col min="3" max="16384" width="9.109375" style="4"/>
  </cols>
  <sheetData>
    <row r="1" spans="1:11" ht="23.4">
      <c r="A1" s="1" t="s">
        <v>0</v>
      </c>
      <c r="B1" s="2"/>
      <c r="C1" s="3"/>
      <c r="D1" s="3"/>
      <c r="E1" s="3"/>
      <c r="F1" s="3"/>
      <c r="G1" s="3"/>
    </row>
    <row r="2" spans="1:11" ht="22.8">
      <c r="A2" s="5" t="s">
        <v>1</v>
      </c>
      <c r="B2" s="6">
        <v>0</v>
      </c>
      <c r="C2" s="7"/>
      <c r="D2" s="8"/>
      <c r="E2" s="9"/>
      <c r="F2" s="10"/>
    </row>
    <row r="3" spans="1:11" ht="22.8">
      <c r="A3" s="5" t="s">
        <v>2</v>
      </c>
      <c r="B3" s="11">
        <v>41487</v>
      </c>
      <c r="C3" s="7"/>
      <c r="D3" s="8"/>
      <c r="E3" s="9"/>
      <c r="F3" s="10"/>
    </row>
    <row r="4" spans="1:11" ht="22.8">
      <c r="A4" s="5" t="s">
        <v>3</v>
      </c>
      <c r="B4" s="11">
        <v>41851</v>
      </c>
      <c r="C4" s="7"/>
      <c r="D4" s="8"/>
      <c r="E4" s="9"/>
      <c r="F4" s="10"/>
      <c r="G4" s="9"/>
      <c r="H4" s="12"/>
      <c r="I4" s="12"/>
      <c r="J4" s="12"/>
      <c r="K4" s="12"/>
    </row>
    <row r="5" spans="1:11" ht="22.8">
      <c r="A5" s="13" t="s">
        <v>4</v>
      </c>
      <c r="B5" s="18">
        <f>(End_Date-Start_Date)/30.111111</f>
        <v>12.088560930216092</v>
      </c>
      <c r="C5" s="7"/>
      <c r="D5" s="8"/>
      <c r="E5" s="9"/>
      <c r="F5" s="10"/>
      <c r="G5" s="9"/>
      <c r="H5" s="12"/>
      <c r="I5" s="12"/>
      <c r="J5" s="12"/>
      <c r="K5" s="12"/>
    </row>
    <row r="6" spans="1:11" ht="22.8">
      <c r="A6" s="13" t="s">
        <v>5</v>
      </c>
      <c r="B6" s="19">
        <f>Actual_Payment*12/Num_of_Months</f>
        <v>0</v>
      </c>
      <c r="C6" s="7"/>
      <c r="D6" s="8"/>
      <c r="E6" s="9"/>
      <c r="F6" s="10"/>
      <c r="G6" s="9"/>
      <c r="H6" s="12"/>
      <c r="I6" s="12"/>
      <c r="J6" s="14"/>
      <c r="K6" s="12"/>
    </row>
    <row r="7" spans="1:11" ht="23.4">
      <c r="A7" s="2"/>
      <c r="B7" s="2"/>
      <c r="C7" s="7"/>
      <c r="D7" s="8"/>
      <c r="E7" s="9"/>
      <c r="F7" s="10"/>
      <c r="G7" s="9"/>
      <c r="H7" s="12"/>
      <c r="I7" s="12"/>
      <c r="J7" s="9"/>
      <c r="K7" s="12"/>
    </row>
    <row r="8" spans="1:11" ht="23.4">
      <c r="A8" s="2" t="s">
        <v>6</v>
      </c>
      <c r="B8" s="20">
        <f>End_Date-Start_Date+1</f>
        <v>365</v>
      </c>
      <c r="C8" s="7"/>
      <c r="D8" s="8"/>
      <c r="E8" s="9"/>
      <c r="F8" s="10"/>
      <c r="G8" s="9"/>
      <c r="H8" s="12"/>
      <c r="I8" s="12"/>
      <c r="J8" s="12"/>
      <c r="K8" s="12"/>
    </row>
    <row r="9" spans="1:11" ht="23.4">
      <c r="A9" s="2" t="s">
        <v>7</v>
      </c>
      <c r="B9" s="21">
        <f>Actual_Payment/Num_of_Months</f>
        <v>0</v>
      </c>
      <c r="C9" s="7"/>
      <c r="D9" s="8"/>
      <c r="E9" s="9"/>
      <c r="F9" s="10"/>
      <c r="G9" s="9"/>
    </row>
    <row r="10" spans="1:11" ht="23.4">
      <c r="A10" s="2"/>
      <c r="B10" s="15"/>
      <c r="C10" s="7"/>
      <c r="D10" s="8"/>
      <c r="E10" s="9"/>
      <c r="F10" s="10"/>
      <c r="G10" s="9"/>
    </row>
    <row r="11" spans="1:11" ht="23.4">
      <c r="A11" s="1" t="s">
        <v>8</v>
      </c>
      <c r="B11" s="2"/>
      <c r="C11" s="7"/>
      <c r="D11" s="8"/>
      <c r="E11" s="9"/>
      <c r="F11" s="10"/>
      <c r="G11" s="9"/>
    </row>
    <row r="12" spans="1:11" ht="23.4">
      <c r="A12" s="1" t="s">
        <v>9</v>
      </c>
      <c r="B12" s="2"/>
      <c r="C12" s="7"/>
      <c r="D12" s="8"/>
      <c r="E12" s="9"/>
      <c r="F12" s="10"/>
      <c r="G12" s="9"/>
    </row>
    <row r="13" spans="1:11" ht="22.8">
      <c r="A13" s="5" t="s">
        <v>5</v>
      </c>
      <c r="B13" s="6">
        <v>0</v>
      </c>
      <c r="C13" s="7"/>
      <c r="D13" s="8"/>
      <c r="E13" s="9"/>
      <c r="F13" s="10"/>
      <c r="G13" s="9"/>
    </row>
    <row r="14" spans="1:11" ht="22.8">
      <c r="A14" s="5" t="s">
        <v>2</v>
      </c>
      <c r="B14" s="11">
        <v>41487</v>
      </c>
      <c r="C14" s="7"/>
      <c r="D14" s="8"/>
      <c r="E14" s="9"/>
      <c r="F14" s="10"/>
      <c r="G14" s="9"/>
    </row>
    <row r="15" spans="1:11" ht="22.8">
      <c r="A15" s="5" t="s">
        <v>3</v>
      </c>
      <c r="B15" s="11">
        <v>41851</v>
      </c>
      <c r="C15" s="7"/>
      <c r="D15" s="8"/>
      <c r="E15" s="9"/>
      <c r="F15" s="10"/>
      <c r="G15" s="9"/>
    </row>
    <row r="16" spans="1:11" ht="22.8">
      <c r="A16" s="13" t="s">
        <v>4</v>
      </c>
      <c r="B16" s="18">
        <f>($B$15-$B$14)/30.11111</f>
        <v>12.08856133168123</v>
      </c>
      <c r="C16" s="7"/>
      <c r="D16" s="8"/>
      <c r="E16" s="9"/>
      <c r="F16" s="10"/>
      <c r="G16" s="9"/>
    </row>
    <row r="17" spans="1:7" ht="22.8">
      <c r="A17" s="13" t="s">
        <v>1</v>
      </c>
      <c r="B17" s="19">
        <f>$B$13/12*$B$16</f>
        <v>0</v>
      </c>
      <c r="C17" s="7"/>
      <c r="D17" s="8"/>
      <c r="E17" s="9"/>
      <c r="F17" s="10"/>
      <c r="G17" s="9"/>
    </row>
    <row r="18" spans="1:7" ht="18">
      <c r="C18" s="7"/>
      <c r="D18" s="8"/>
      <c r="E18" s="9"/>
      <c r="F18" s="10"/>
      <c r="G18" s="9"/>
    </row>
    <row r="19" spans="1:7" ht="18">
      <c r="A19" s="16"/>
      <c r="B19" s="17"/>
    </row>
    <row r="20" spans="1:7" ht="18">
      <c r="A20" s="17"/>
      <c r="B20" s="17"/>
    </row>
    <row r="21" spans="1:7" ht="18">
      <c r="A21" s="17"/>
      <c r="B21" s="17"/>
    </row>
    <row r="23" spans="1:7" ht="18">
      <c r="A23" s="17"/>
    </row>
  </sheetData>
  <sheetProtection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3"/>
  <sheetViews>
    <sheetView tabSelected="1" zoomScale="70" zoomScaleNormal="70" workbookViewId="0">
      <pane xSplit="1" topLeftCell="B1" activePane="topRight" state="frozen"/>
      <selection pane="topRight" activeCell="B25" sqref="B25"/>
    </sheetView>
  </sheetViews>
  <sheetFormatPr defaultColWidth="9.109375" defaultRowHeight="21"/>
  <cols>
    <col min="1" max="1" width="32.6640625" style="22" customWidth="1"/>
    <col min="2" max="2" width="19.33203125" style="22" bestFit="1" customWidth="1"/>
    <col min="3" max="3" width="74.44140625" style="22" hidden="1" customWidth="1"/>
    <col min="4" max="4" width="20.109375" style="29" hidden="1" customWidth="1"/>
    <col min="5" max="5" width="8.77734375" style="22" customWidth="1"/>
    <col min="6" max="6" width="19.33203125" style="22" bestFit="1" customWidth="1"/>
    <col min="7" max="7" width="81.44140625" style="22" hidden="1" customWidth="1"/>
    <col min="8" max="8" width="20.109375" style="22" hidden="1" customWidth="1"/>
    <col min="9" max="9" width="9.109375" style="22" customWidth="1"/>
    <col min="10" max="10" width="19.33203125" style="22" customWidth="1"/>
    <col min="11" max="11" width="81.44140625" style="22" hidden="1" customWidth="1"/>
    <col min="12" max="12" width="16.109375" style="22" hidden="1" customWidth="1"/>
    <col min="13" max="13" width="9.109375" customWidth="1"/>
    <col min="14" max="14" width="19.33203125" bestFit="1" customWidth="1"/>
    <col min="15" max="15" width="89.33203125" hidden="1" customWidth="1"/>
    <col min="16" max="16" width="19" hidden="1" customWidth="1"/>
    <col min="17" max="17" width="9.109375" style="22"/>
    <col min="18" max="18" width="28.109375" style="22" customWidth="1"/>
    <col min="19" max="19" width="29.77734375" style="22" customWidth="1"/>
    <col min="20" max="20" width="21.33203125" style="22" customWidth="1"/>
    <col min="25" max="16384" width="9.109375" style="22"/>
  </cols>
  <sheetData>
    <row r="1" spans="1:20">
      <c r="A1" s="28" t="s">
        <v>33</v>
      </c>
    </row>
    <row r="2" spans="1:20" ht="21.6" thickBot="1">
      <c r="A2" s="33" t="s">
        <v>23</v>
      </c>
    </row>
    <row r="3" spans="1:20">
      <c r="A3" s="34" t="s">
        <v>24</v>
      </c>
      <c r="S3" s="53" t="s">
        <v>35</v>
      </c>
      <c r="T3" s="54"/>
    </row>
    <row r="4" spans="1:20">
      <c r="A4" s="25"/>
      <c r="S4" s="47" t="s">
        <v>25</v>
      </c>
      <c r="T4" s="48"/>
    </row>
    <row r="5" spans="1:20">
      <c r="A5" s="25"/>
      <c r="S5" s="47" t="s">
        <v>26</v>
      </c>
      <c r="T5" s="48"/>
    </row>
    <row r="6" spans="1:20">
      <c r="A6" s="25"/>
      <c r="B6" s="26" t="s">
        <v>18</v>
      </c>
      <c r="C6" s="26"/>
      <c r="D6" s="31"/>
      <c r="E6" s="26"/>
      <c r="F6" s="26" t="s">
        <v>17</v>
      </c>
      <c r="G6" s="26"/>
      <c r="H6" s="26"/>
      <c r="I6" s="26"/>
      <c r="J6" s="26" t="s">
        <v>19</v>
      </c>
      <c r="K6" s="26"/>
      <c r="L6" s="26"/>
      <c r="M6" s="32"/>
      <c r="N6" s="26" t="s">
        <v>20</v>
      </c>
      <c r="O6" s="32"/>
      <c r="P6" s="32"/>
      <c r="Q6" s="26"/>
      <c r="R6" s="26"/>
      <c r="S6" s="47" t="s">
        <v>27</v>
      </c>
      <c r="T6" s="49">
        <v>12</v>
      </c>
    </row>
    <row r="7" spans="1:20">
      <c r="A7" s="26" t="s">
        <v>25</v>
      </c>
      <c r="B7" s="23"/>
      <c r="C7" s="22" t="s">
        <v>12</v>
      </c>
      <c r="D7" s="38">
        <f>(YEAR($F$8)-YEAR($F$7))*12+MONTH($F$8)-MONTH($F$7)+1</f>
        <v>1</v>
      </c>
      <c r="E7" s="26"/>
      <c r="F7" s="23"/>
      <c r="G7" s="22" t="s">
        <v>12</v>
      </c>
      <c r="H7" s="38">
        <f>(YEAR($F$8)-YEAR($F$7))*12+MONTH($F$8)-MONTH($F$7)+1</f>
        <v>1</v>
      </c>
      <c r="I7" s="26"/>
      <c r="J7" s="23"/>
      <c r="K7" s="22" t="s">
        <v>12</v>
      </c>
      <c r="L7" s="38">
        <f>(YEAR($J$8)-YEAR($J$7))*12+MONTH($J$8)-MONTH($J$7)+1</f>
        <v>1</v>
      </c>
      <c r="M7" s="32"/>
      <c r="N7" s="23"/>
      <c r="O7" s="22" t="s">
        <v>12</v>
      </c>
      <c r="P7" s="38">
        <f>(YEAR($N$8)-YEAR($N$7))*12+MONTH($N$8)-MONTH($N$7)+1</f>
        <v>1</v>
      </c>
      <c r="Q7" s="26"/>
      <c r="R7" s="26"/>
      <c r="S7" s="47" t="s">
        <v>28</v>
      </c>
      <c r="T7" s="50"/>
    </row>
    <row r="8" spans="1:20" ht="21.6" thickBot="1">
      <c r="A8" s="26" t="s">
        <v>26</v>
      </c>
      <c r="B8" s="23"/>
      <c r="C8" s="22" t="s">
        <v>13</v>
      </c>
      <c r="D8" s="39">
        <f>EOMONTH($B$7,0)-$B$7+1</f>
        <v>32</v>
      </c>
      <c r="E8" s="26"/>
      <c r="F8" s="23"/>
      <c r="G8" s="22" t="s">
        <v>13</v>
      </c>
      <c r="H8" s="39">
        <f>EOMONTH($F$7,0)-$F$7+1</f>
        <v>32</v>
      </c>
      <c r="I8" s="26"/>
      <c r="J8" s="23"/>
      <c r="K8" s="22" t="s">
        <v>13</v>
      </c>
      <c r="L8" s="39">
        <f>EOMONTH($J$7,0)-$J$7+1</f>
        <v>32</v>
      </c>
      <c r="M8" s="32"/>
      <c r="N8" s="23"/>
      <c r="O8" s="22" t="s">
        <v>13</v>
      </c>
      <c r="P8" s="39">
        <f>EOMONTH($N$7,0)-$N$7+1</f>
        <v>32</v>
      </c>
      <c r="Q8" s="26"/>
      <c r="R8" s="26"/>
      <c r="S8" s="51" t="s">
        <v>34</v>
      </c>
      <c r="T8" s="52">
        <f>T7/T6</f>
        <v>0</v>
      </c>
    </row>
    <row r="9" spans="1:20">
      <c r="A9" s="26" t="s">
        <v>27</v>
      </c>
      <c r="B9" s="42">
        <f>D16</f>
        <v>3.2258064516129004E-2</v>
      </c>
      <c r="C9" s="40" t="s">
        <v>10</v>
      </c>
      <c r="D9" s="38" t="b">
        <f>DAY($B$7)=1</f>
        <v>0</v>
      </c>
      <c r="E9" s="36"/>
      <c r="F9" s="42">
        <f>H16</f>
        <v>3.2258064516129004E-2</v>
      </c>
      <c r="G9" s="40" t="s">
        <v>10</v>
      </c>
      <c r="H9" s="38" t="b">
        <f>DAY($F$7)=1</f>
        <v>0</v>
      </c>
      <c r="I9" s="36"/>
      <c r="J9" s="42">
        <f>L16</f>
        <v>3.2258064516129004E-2</v>
      </c>
      <c r="K9" s="40" t="s">
        <v>10</v>
      </c>
      <c r="L9" s="38" t="b">
        <f>DAY($J$7)=1</f>
        <v>0</v>
      </c>
      <c r="M9" s="37"/>
      <c r="N9" s="42">
        <f>P16</f>
        <v>3.2258064516129004E-2</v>
      </c>
      <c r="O9" s="40" t="s">
        <v>10</v>
      </c>
      <c r="P9" s="38" t="b">
        <f>DAY($N$7)=1</f>
        <v>0</v>
      </c>
      <c r="Q9" s="36"/>
      <c r="R9" s="26"/>
    </row>
    <row r="10" spans="1:20">
      <c r="A10" s="26" t="s">
        <v>28</v>
      </c>
      <c r="B10" s="44"/>
      <c r="C10" s="22" t="s">
        <v>14</v>
      </c>
      <c r="D10" s="38">
        <f>DAY(EOMONTH($B$23,0)-(EOMONTH($B$23,0)-$B$23))</f>
        <v>0</v>
      </c>
      <c r="E10" s="45"/>
      <c r="F10" s="44"/>
      <c r="G10" s="22" t="s">
        <v>14</v>
      </c>
      <c r="H10" s="38">
        <f>DAY(EOMONTH($F$8,0)-(EOMONTH($F$8,0)-$F$8))</f>
        <v>0</v>
      </c>
      <c r="I10" s="45"/>
      <c r="J10" s="44"/>
      <c r="K10" s="22" t="s">
        <v>14</v>
      </c>
      <c r="L10" s="38">
        <f>DAY(EOMONTH($J$8,0)-(EOMONTH($J$8,0)-$J$8))</f>
        <v>0</v>
      </c>
      <c r="M10" s="46"/>
      <c r="N10" s="44"/>
      <c r="O10" s="22" t="s">
        <v>14</v>
      </c>
      <c r="P10" s="38">
        <f>DAY(EOMONTH($N$8,0)-(EOMONTH($N$8,0)-$N$8))</f>
        <v>0</v>
      </c>
      <c r="Q10" s="36"/>
      <c r="R10" s="26"/>
      <c r="S10" s="25" t="s">
        <v>43</v>
      </c>
    </row>
    <row r="11" spans="1:20">
      <c r="A11" s="26" t="s">
        <v>21</v>
      </c>
      <c r="B11" s="35">
        <f>D18</f>
        <v>0</v>
      </c>
      <c r="C11" s="40" t="s">
        <v>11</v>
      </c>
      <c r="D11" s="38" t="b">
        <f>DAY($B$8)=DAY(EOMONTH($B$8,0))</f>
        <v>0</v>
      </c>
      <c r="E11" s="36"/>
      <c r="F11" s="35">
        <f>H18</f>
        <v>0</v>
      </c>
      <c r="G11" s="40" t="s">
        <v>11</v>
      </c>
      <c r="H11" s="38" t="b">
        <f>DAY($F$8)=DAY(EOMONTH($F$8,0))</f>
        <v>0</v>
      </c>
      <c r="I11" s="36"/>
      <c r="J11" s="35">
        <f>L18</f>
        <v>0</v>
      </c>
      <c r="K11" s="40" t="s">
        <v>11</v>
      </c>
      <c r="L11" s="38" t="b">
        <f>DAY($J$8)=DAY(EOMONTH($J$8,0))</f>
        <v>0</v>
      </c>
      <c r="M11" s="37"/>
      <c r="N11" s="35">
        <f>P18</f>
        <v>0</v>
      </c>
      <c r="O11" s="40" t="s">
        <v>11</v>
      </c>
      <c r="P11" s="38" t="b">
        <f>DAY($N$8)=DAY(EOMONTH($N$8,0))</f>
        <v>0</v>
      </c>
      <c r="Q11" s="36"/>
      <c r="R11" s="36"/>
      <c r="S11" s="25" t="s">
        <v>36</v>
      </c>
    </row>
    <row r="12" spans="1:20">
      <c r="A12" s="24"/>
      <c r="C12" s="40"/>
      <c r="D12" s="38"/>
      <c r="G12" s="40"/>
      <c r="H12" s="38"/>
      <c r="K12" s="40"/>
      <c r="L12" s="38"/>
      <c r="O12" s="40"/>
      <c r="P12" s="38"/>
      <c r="R12" s="26"/>
      <c r="S12" s="25" t="s">
        <v>42</v>
      </c>
    </row>
    <row r="13" spans="1:20">
      <c r="A13" s="24"/>
      <c r="C13" s="22" t="s">
        <v>15</v>
      </c>
      <c r="D13" s="55">
        <f>IF(AND($D$11=FALSE,$D$9=FALSE),$D$7-2,IF(OR($D$9=FALSE,$D$11=FALSE),$D$7-1,$D$7))</f>
        <v>-1</v>
      </c>
      <c r="G13" s="22" t="s">
        <v>15</v>
      </c>
      <c r="H13" s="38">
        <f>IF(AND($H$11=FALSE,$H$9=FALSE),$H$7-2,IF(OR($H$9=FALSE,$H$11=FALSE),$H$7-1,$H$7))</f>
        <v>-1</v>
      </c>
      <c r="K13" s="22" t="s">
        <v>15</v>
      </c>
      <c r="L13" s="38">
        <f>IF(AND($L$11=FALSE,$L$9=FALSE),$L$7-2,IF(OR($L$9=FALSE,$L$11=FALSE),$L$7-1,$L$7))</f>
        <v>-1</v>
      </c>
      <c r="O13" s="22" t="s">
        <v>15</v>
      </c>
      <c r="P13" s="38">
        <f>IF(AND($P$11=FALSE,$P$9=FALSE),$P$7-2,IF(OR($P$9=FALSE,$P$11=FALSE),$P$7-1,$P$7))</f>
        <v>-1</v>
      </c>
      <c r="R13" s="26"/>
      <c r="S13" s="25" t="s">
        <v>38</v>
      </c>
    </row>
    <row r="14" spans="1:20" s="25" customFormat="1">
      <c r="A14" s="27"/>
      <c r="C14" s="22" t="s">
        <v>29</v>
      </c>
      <c r="D14" s="55">
        <f>IF($D$9=FALSE, $D$8/DAY(EOMONTH($B$7,0)),0)</f>
        <v>1.032258064516129</v>
      </c>
      <c r="G14" s="22" t="s">
        <v>29</v>
      </c>
      <c r="H14" s="38">
        <f>IF($H$9=FALSE, $H$8/DAY(EOMONTH($F$7,0)),0)</f>
        <v>1.032258064516129</v>
      </c>
      <c r="K14" s="22" t="s">
        <v>29</v>
      </c>
      <c r="L14" s="38">
        <f>IF($L$9=FALSE, $L$8/DAY(EOMONTH($J$7,0)),0)</f>
        <v>1.032258064516129</v>
      </c>
      <c r="O14" s="22" t="s">
        <v>29</v>
      </c>
      <c r="P14" s="38">
        <f>IF($P$9=FALSE, $P$8/DAY(EOMONTH($N$7,0)),0)</f>
        <v>1.032258064516129</v>
      </c>
      <c r="R14" s="26"/>
      <c r="S14" s="25" t="s">
        <v>40</v>
      </c>
    </row>
    <row r="15" spans="1:20" s="25" customFormat="1">
      <c r="A15" s="27"/>
      <c r="C15" s="22" t="s">
        <v>30</v>
      </c>
      <c r="D15" s="55">
        <f>IF($D$11=FALSE, $D$10/DAY(EOMONTH($B$8,0)),0)</f>
        <v>0</v>
      </c>
      <c r="G15" s="22" t="s">
        <v>30</v>
      </c>
      <c r="H15" s="39">
        <f>IF($H$11=FALSE, $H$10/DAY(EOMONTH($F$8,0)),0)</f>
        <v>0</v>
      </c>
      <c r="K15" s="22" t="s">
        <v>30</v>
      </c>
      <c r="L15" s="38">
        <f>IF($L$11=FALSE, $L$10/DAY(EOMONTH($J$8,0)),0)</f>
        <v>0</v>
      </c>
      <c r="O15" s="22" t="s">
        <v>30</v>
      </c>
      <c r="P15" s="38">
        <f>IF($P$11=FALSE, $P$10/DAY(EOMONTH($N$8,0)),0)</f>
        <v>0</v>
      </c>
      <c r="R15" s="26"/>
      <c r="S15" s="25" t="s">
        <v>37</v>
      </c>
    </row>
    <row r="16" spans="1:20" s="25" customFormat="1">
      <c r="A16" s="27"/>
      <c r="C16" s="22" t="s">
        <v>31</v>
      </c>
      <c r="D16" s="55">
        <f>SUM($D$13:$D$15)</f>
        <v>3.2258064516129004E-2</v>
      </c>
      <c r="G16" s="22" t="s">
        <v>31</v>
      </c>
      <c r="H16" s="38">
        <f>SUM($H$13:$H$15)</f>
        <v>3.2258064516129004E-2</v>
      </c>
      <c r="K16" s="22" t="s">
        <v>31</v>
      </c>
      <c r="L16" s="38">
        <f>SUM($L$13:$L$15)</f>
        <v>3.2258064516129004E-2</v>
      </c>
      <c r="O16" s="22" t="s">
        <v>31</v>
      </c>
      <c r="P16" s="38">
        <f>SUM($P$13:$P$15)</f>
        <v>3.2258064516129004E-2</v>
      </c>
      <c r="S16" s="25" t="s">
        <v>41</v>
      </c>
    </row>
    <row r="17" spans="1:19" s="25" customFormat="1">
      <c r="A17" s="27"/>
      <c r="C17" s="22" t="s">
        <v>16</v>
      </c>
      <c r="D17" s="55">
        <f>12/$D$16</f>
        <v>372.00000000000034</v>
      </c>
      <c r="G17" s="22" t="s">
        <v>16</v>
      </c>
      <c r="H17" s="38">
        <f>12/$H$16</f>
        <v>372.00000000000034</v>
      </c>
      <c r="K17" s="22" t="s">
        <v>16</v>
      </c>
      <c r="L17" s="38">
        <f>12/$L$16</f>
        <v>372.00000000000034</v>
      </c>
      <c r="O17" s="22" t="s">
        <v>16</v>
      </c>
      <c r="P17" s="38">
        <f>12/$P$16</f>
        <v>372.00000000000034</v>
      </c>
      <c r="S17" s="25" t="s">
        <v>39</v>
      </c>
    </row>
    <row r="18" spans="1:19" s="25" customFormat="1">
      <c r="A18" s="27"/>
      <c r="C18" s="22" t="s">
        <v>32</v>
      </c>
      <c r="D18" s="41">
        <f>$B$10/$D$17</f>
        <v>0</v>
      </c>
      <c r="G18" s="22" t="s">
        <v>32</v>
      </c>
      <c r="H18" s="41">
        <f>$F$10/$H$17</f>
        <v>0</v>
      </c>
      <c r="K18" s="22" t="s">
        <v>32</v>
      </c>
      <c r="L18" s="41">
        <f>$J$10/$L$17</f>
        <v>0</v>
      </c>
      <c r="O18" s="22" t="s">
        <v>32</v>
      </c>
      <c r="P18" s="41">
        <f>$N$10/$P$17</f>
        <v>0</v>
      </c>
    </row>
    <row r="19" spans="1:19" s="25" customFormat="1">
      <c r="A19" s="27"/>
      <c r="D19" s="30"/>
      <c r="H19" s="30"/>
      <c r="L19" s="30"/>
      <c r="P19" s="30"/>
    </row>
    <row r="20" spans="1:19" s="25" customFormat="1">
      <c r="A20" s="27"/>
      <c r="D20" s="30"/>
      <c r="H20" s="30"/>
      <c r="L20" s="30"/>
      <c r="P20" s="30"/>
    </row>
    <row r="21" spans="1:19" s="25" customFormat="1">
      <c r="A21" s="27"/>
      <c r="B21" s="26" t="s">
        <v>18</v>
      </c>
      <c r="C21" s="26"/>
      <c r="D21" s="31"/>
      <c r="E21" s="26"/>
      <c r="F21" s="26" t="s">
        <v>17</v>
      </c>
      <c r="G21" s="26"/>
      <c r="H21" s="26"/>
      <c r="I21" s="26"/>
      <c r="J21" s="26" t="s">
        <v>19</v>
      </c>
      <c r="K21" s="26"/>
      <c r="L21" s="26"/>
      <c r="M21" s="32"/>
      <c r="N21" s="26" t="s">
        <v>20</v>
      </c>
      <c r="P21" s="30"/>
      <c r="R21" s="26" t="s">
        <v>22</v>
      </c>
    </row>
    <row r="22" spans="1:19">
      <c r="A22" s="26" t="s">
        <v>25</v>
      </c>
      <c r="B22" s="23"/>
      <c r="C22" s="22" t="s">
        <v>12</v>
      </c>
      <c r="D22" s="38">
        <f>(YEAR($B$23)-YEAR($B$22))*12+MONTH($B$23)-MONTH($B$22)+1</f>
        <v>1</v>
      </c>
      <c r="E22" s="26"/>
      <c r="F22" s="23"/>
      <c r="G22" s="22" t="s">
        <v>12</v>
      </c>
      <c r="H22" s="38">
        <f>(YEAR($F$23)-YEAR($F$22))*12+MONTH($F$23)-MONTH($F$22)+1</f>
        <v>1</v>
      </c>
      <c r="I22" s="26"/>
      <c r="J22" s="23"/>
      <c r="K22" s="22" t="s">
        <v>12</v>
      </c>
      <c r="L22" s="38">
        <f>(YEAR($J$23)-YEAR($J$22))*12+MONTH($J$23)-MONTH($J$22)+1</f>
        <v>1</v>
      </c>
      <c r="M22" s="32"/>
      <c r="N22" s="23"/>
      <c r="O22" s="22" t="s">
        <v>12</v>
      </c>
      <c r="P22" s="38">
        <f>(YEAR($N$23)-YEAR($N$22))*12+MONTH($N$23)-MONTH($N$22)+1</f>
        <v>1</v>
      </c>
      <c r="Q22" s="26"/>
      <c r="R22" s="26"/>
    </row>
    <row r="23" spans="1:19">
      <c r="A23" s="26" t="s">
        <v>26</v>
      </c>
      <c r="B23" s="23"/>
      <c r="C23" s="22" t="s">
        <v>13</v>
      </c>
      <c r="D23" s="39">
        <f>EOMONTH($B$22,0)-$B$22+1</f>
        <v>32</v>
      </c>
      <c r="E23" s="26"/>
      <c r="F23" s="23"/>
      <c r="G23" s="22" t="s">
        <v>13</v>
      </c>
      <c r="H23" s="39">
        <f>EOMONTH($F$22,0)-$F$22+1</f>
        <v>32</v>
      </c>
      <c r="I23" s="26"/>
      <c r="J23" s="23"/>
      <c r="K23" s="22" t="s">
        <v>13</v>
      </c>
      <c r="L23" s="39">
        <f>EOMONTH($J$22,0)-$J$22+1</f>
        <v>32</v>
      </c>
      <c r="M23" s="32"/>
      <c r="N23" s="23"/>
      <c r="O23" s="22" t="s">
        <v>13</v>
      </c>
      <c r="P23" s="39">
        <f>EOMONTH($N$22,0)-$N$22+1</f>
        <v>32</v>
      </c>
      <c r="Q23" s="26"/>
      <c r="R23" s="26"/>
    </row>
    <row r="24" spans="1:19">
      <c r="A24" s="26" t="s">
        <v>27</v>
      </c>
      <c r="B24" s="42">
        <f>D31</f>
        <v>3.2258064516129004E-2</v>
      </c>
      <c r="C24" s="40" t="s">
        <v>10</v>
      </c>
      <c r="D24" s="38" t="b">
        <f>DAY($B$22)=1</f>
        <v>0</v>
      </c>
      <c r="E24" s="36"/>
      <c r="F24" s="42">
        <f>H31</f>
        <v>3.2258064516129004E-2</v>
      </c>
      <c r="G24" s="40" t="s">
        <v>10</v>
      </c>
      <c r="H24" s="38" t="b">
        <f>DAY($F$22)=1</f>
        <v>0</v>
      </c>
      <c r="I24" s="36"/>
      <c r="J24" s="42">
        <f>L31</f>
        <v>3.2258064516129004E-2</v>
      </c>
      <c r="K24" s="40" t="s">
        <v>10</v>
      </c>
      <c r="L24" s="38" t="b">
        <f>DAY($FJ22)=1</f>
        <v>0</v>
      </c>
      <c r="M24" s="37"/>
      <c r="N24" s="42">
        <f>P31</f>
        <v>3.2258064516129004E-2</v>
      </c>
      <c r="O24" s="40" t="s">
        <v>10</v>
      </c>
      <c r="P24" s="38" t="b">
        <f>DAY($N$22)=1</f>
        <v>0</v>
      </c>
      <c r="Q24" s="36"/>
      <c r="R24" s="43">
        <f>B9+F9+J9+N9+B24+F24+J24+N24</f>
        <v>0.25806451612903203</v>
      </c>
    </row>
    <row r="25" spans="1:19">
      <c r="A25" s="26" t="s">
        <v>28</v>
      </c>
      <c r="B25" s="44"/>
      <c r="C25" s="22" t="s">
        <v>14</v>
      </c>
      <c r="D25" s="38">
        <f>DAY(EOMONTH($B$23,0)-(EOMONTH($B$23,0)-$B$23))</f>
        <v>0</v>
      </c>
      <c r="E25" s="45"/>
      <c r="F25" s="44"/>
      <c r="G25" s="22" t="s">
        <v>14</v>
      </c>
      <c r="H25" s="38">
        <f>DAY(EOMONTH($F$23,0)-(EOMONTH($F$23,0)-$F$23))</f>
        <v>0</v>
      </c>
      <c r="I25" s="45"/>
      <c r="J25" s="44"/>
      <c r="K25" s="22" t="s">
        <v>14</v>
      </c>
      <c r="L25" s="38">
        <f>DAY(EOMONTH($J$23,0)-(EOMONTH($J$23,0)-$J$23))</f>
        <v>0</v>
      </c>
      <c r="M25" s="46"/>
      <c r="N25" s="44"/>
      <c r="O25" s="22" t="s">
        <v>14</v>
      </c>
      <c r="P25" s="38">
        <f>DAY(EOMONTH($N$23,0)-(EOMONTH($N$23,0)-$N$23))</f>
        <v>0</v>
      </c>
      <c r="Q25" s="36"/>
      <c r="R25" s="26"/>
    </row>
    <row r="26" spans="1:19">
      <c r="A26" s="26" t="s">
        <v>21</v>
      </c>
      <c r="B26" s="35">
        <f>D33</f>
        <v>0</v>
      </c>
      <c r="C26" s="40" t="s">
        <v>11</v>
      </c>
      <c r="D26" s="38" t="b">
        <f>DAY($B$23)=DAY(EOMONTH($B$23,0))</f>
        <v>0</v>
      </c>
      <c r="E26" s="36"/>
      <c r="F26" s="35">
        <f>H33</f>
        <v>0</v>
      </c>
      <c r="G26" s="40" t="s">
        <v>11</v>
      </c>
      <c r="H26" s="38" t="b">
        <f>DAY($F$23)=DAY(EOMONTH($F$23,0))</f>
        <v>0</v>
      </c>
      <c r="I26" s="36"/>
      <c r="J26" s="35">
        <f>L33</f>
        <v>0</v>
      </c>
      <c r="K26" s="40" t="s">
        <v>11</v>
      </c>
      <c r="L26" s="38" t="b">
        <f>DAY($J$23)=DAY(EOMONTH($J$23,0))</f>
        <v>0</v>
      </c>
      <c r="M26" s="37"/>
      <c r="N26" s="35">
        <f>P33</f>
        <v>0</v>
      </c>
      <c r="O26" s="40" t="s">
        <v>11</v>
      </c>
      <c r="P26" s="38" t="b">
        <f>DAY($N$23)=DAY(EOMONTH($N$23,0))</f>
        <v>0</v>
      </c>
      <c r="Q26" s="36"/>
      <c r="R26" s="45">
        <f>B11+F11+J11+N11+B26+F26+J26+N26</f>
        <v>0</v>
      </c>
    </row>
    <row r="27" spans="1:19">
      <c r="A27" s="24"/>
      <c r="C27" s="40"/>
      <c r="D27" s="38"/>
      <c r="G27" s="40"/>
      <c r="H27" s="38"/>
      <c r="K27" s="40"/>
      <c r="L27" s="38"/>
      <c r="O27" s="40"/>
      <c r="P27" s="38"/>
      <c r="R27" s="26"/>
    </row>
    <row r="28" spans="1:19">
      <c r="A28" s="24"/>
      <c r="C28" s="22" t="s">
        <v>15</v>
      </c>
      <c r="D28" s="38">
        <f>IF(AND($D$26=FALSE,$D$24=FALSE),$D$22-2,IF(OR($D$24=FALSE,$D$26=FALSE),$D$22-1,$D$22))</f>
        <v>-1</v>
      </c>
      <c r="G28" s="22" t="s">
        <v>15</v>
      </c>
      <c r="H28" s="38">
        <f>IF(AND($H$26=FALSE,$H$24=FALSE),$H$22-2,IF(OR($H$24=FALSE,$H$26=FALSE),$H$22-1,$H$22))</f>
        <v>-1</v>
      </c>
      <c r="K28" s="22" t="s">
        <v>15</v>
      </c>
      <c r="L28" s="38">
        <f>IF(AND($L$26=FALSE,$L$24=FALSE),$L$22-2,IF(OR($L$24=FALSE,$L$26=FALSE),$L$22-1,$L$22))</f>
        <v>-1</v>
      </c>
      <c r="O28" s="22" t="s">
        <v>15</v>
      </c>
      <c r="P28" s="38">
        <f>IF(AND($P$26=FALSE,$P$24=FALSE),$P$22-2,IF(OR($P$24=FALSE,$P$26=FALSE),$P$22-1,$P$22))</f>
        <v>-1</v>
      </c>
      <c r="R28" s="26"/>
    </row>
    <row r="29" spans="1:19" s="25" customFormat="1">
      <c r="A29" s="27"/>
      <c r="C29" s="22" t="s">
        <v>29</v>
      </c>
      <c r="D29" s="38">
        <f>IF($D$24=FALSE, $D$23/DAY(EOMONTH($B$22,0)),0)</f>
        <v>1.032258064516129</v>
      </c>
      <c r="G29" s="22" t="s">
        <v>29</v>
      </c>
      <c r="H29" s="38">
        <f>IF($H$24=FALSE, $H$23/DAY(EOMONTH($F$22,0)),0)</f>
        <v>1.032258064516129</v>
      </c>
      <c r="K29" s="22" t="s">
        <v>29</v>
      </c>
      <c r="L29" s="38">
        <f>IF($L$24=FALSE, $L$23/DAY(EOMONTH($J$22,0)),0)</f>
        <v>1.032258064516129</v>
      </c>
      <c r="O29" s="22" t="s">
        <v>29</v>
      </c>
      <c r="P29" s="38">
        <f>IF($P$24=FALSE, $P$23/DAY(EOMONTH($N$22,0)),0)</f>
        <v>1.032258064516129</v>
      </c>
      <c r="R29" s="26"/>
    </row>
    <row r="30" spans="1:19" s="25" customFormat="1">
      <c r="A30" s="27"/>
      <c r="C30" s="22" t="s">
        <v>30</v>
      </c>
      <c r="D30" s="38">
        <f>IF($D$26=FALSE, $D$25/DAY(EOMONTH($B$23,0)),0)</f>
        <v>0</v>
      </c>
      <c r="G30" s="22" t="s">
        <v>30</v>
      </c>
      <c r="H30" s="38">
        <f>IF($H$26=FALSE, $H$25/DAY(EOMONTH($F$23,0)),0)</f>
        <v>0</v>
      </c>
      <c r="K30" s="22" t="s">
        <v>30</v>
      </c>
      <c r="L30" s="38">
        <f>IF($L$26=FALSE, $L$25/DAY(EOMONTH($F$23,0)),0)</f>
        <v>0</v>
      </c>
      <c r="O30" s="22" t="s">
        <v>30</v>
      </c>
      <c r="P30" s="38">
        <f>IF($P$26=FALSE, $P$25/DAY(EOMONTH($N$23,0)),0)</f>
        <v>0</v>
      </c>
      <c r="R30" s="26"/>
    </row>
    <row r="31" spans="1:19" s="25" customFormat="1">
      <c r="A31" s="27"/>
      <c r="C31" s="22" t="s">
        <v>31</v>
      </c>
      <c r="D31" s="38">
        <f>SUM($D$28:$D$30)</f>
        <v>3.2258064516129004E-2</v>
      </c>
      <c r="G31" s="22" t="s">
        <v>31</v>
      </c>
      <c r="H31" s="38">
        <f>SUM($H$28:$H$30)</f>
        <v>3.2258064516129004E-2</v>
      </c>
      <c r="K31" s="22" t="s">
        <v>31</v>
      </c>
      <c r="L31" s="38">
        <f>SUM($L$28:$L$30)</f>
        <v>3.2258064516129004E-2</v>
      </c>
      <c r="O31" s="22" t="s">
        <v>31</v>
      </c>
      <c r="P31" s="38">
        <f>SUM($P$28:$P$30)</f>
        <v>3.2258064516129004E-2</v>
      </c>
    </row>
    <row r="32" spans="1:19" s="25" customFormat="1">
      <c r="A32" s="27"/>
      <c r="C32" s="22" t="s">
        <v>16</v>
      </c>
      <c r="D32" s="38">
        <f>12/$D$31</f>
        <v>372.00000000000034</v>
      </c>
      <c r="G32" s="22" t="s">
        <v>16</v>
      </c>
      <c r="H32" s="38">
        <f>12/$H$31</f>
        <v>372.00000000000034</v>
      </c>
      <c r="K32" s="22" t="s">
        <v>16</v>
      </c>
      <c r="L32" s="38">
        <f>12/$L$31</f>
        <v>372.00000000000034</v>
      </c>
      <c r="O32" s="22" t="s">
        <v>16</v>
      </c>
      <c r="P32" s="38">
        <f>12/$P$31</f>
        <v>372.00000000000034</v>
      </c>
    </row>
    <row r="33" spans="1:16" s="25" customFormat="1">
      <c r="A33" s="27"/>
      <c r="C33" s="22" t="s">
        <v>32</v>
      </c>
      <c r="D33" s="41">
        <f>$B$25/$D$32</f>
        <v>0</v>
      </c>
      <c r="G33" s="22" t="s">
        <v>32</v>
      </c>
      <c r="H33" s="41">
        <f>$F$25/$H$32</f>
        <v>0</v>
      </c>
      <c r="K33" s="22" t="s">
        <v>32</v>
      </c>
      <c r="L33" s="41">
        <f>$J$25/$L$32</f>
        <v>0</v>
      </c>
      <c r="O33" s="22" t="s">
        <v>32</v>
      </c>
      <c r="P33" s="41">
        <f>$N$25/$P$32</f>
        <v>0</v>
      </c>
    </row>
  </sheetData>
  <sheetProtection algorithmName="SHA-512" hashValue="Ma3aoeOlVhq2zRB+/nlZAGgZUZ2xpXBl2R3YLu9nIwAyIJwNmm1gsVNWtEAg42m2Np/ZF8RkRlmuwZWvHlRlEQ==" saltValue="wyctnYFafAQUmi7x2J756g==" spinCount="100000" sheet="1" objects="1" scenarios="1"/>
  <dataConsolidate/>
  <phoneticPr fontId="31" type="noConversion"/>
  <dataValidations xWindow="406" yWindow="679" count="1">
    <dataValidation allowBlank="1" showErrorMessage="1" prompt="You must enter a valid Start Date and End Date for the calculator to work correctly." sqref="B7:B8 F7:F8 J7:J8 N7:N8 B22:B23 F22:F23 J22:J23 N22:N23" xr:uid="{00000000-0002-0000-0100-000000000000}"/>
  </dataValidations>
  <pageMargins left="0.7" right="0.7" top="0.75" bottom="0.75" header="0.3" footer="0.3"/>
  <pageSetup orientation="portrait" r:id="rId1"/>
  <ignoredErrors>
    <ignoredError sqref="T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36FF-FE04-42A3-841F-7D6B4337A63D}">
  <sheetPr>
    <tabColor theme="4"/>
  </sheetPr>
  <dimension ref="A1:X33"/>
  <sheetViews>
    <sheetView zoomScale="70" zoomScaleNormal="70" workbookViewId="0">
      <selection activeCell="B28" sqref="B28"/>
    </sheetView>
  </sheetViews>
  <sheetFormatPr defaultColWidth="9.109375" defaultRowHeight="21"/>
  <cols>
    <col min="1" max="1" width="32.6640625" style="22" customWidth="1"/>
    <col min="2" max="2" width="19.33203125" style="22" bestFit="1" customWidth="1"/>
    <col min="3" max="3" width="74.44140625" style="22" hidden="1" customWidth="1"/>
    <col min="4" max="4" width="20.109375" style="29" hidden="1" customWidth="1"/>
    <col min="5" max="5" width="8.77734375" style="22" customWidth="1"/>
    <col min="6" max="6" width="19.33203125" style="22" bestFit="1" customWidth="1"/>
    <col min="7" max="7" width="81.44140625" style="22" hidden="1" customWidth="1"/>
    <col min="8" max="8" width="20.109375" style="22" hidden="1" customWidth="1"/>
    <col min="9" max="9" width="9.109375" style="22"/>
    <col min="10" max="10" width="19.33203125" style="22" customWidth="1"/>
    <col min="11" max="11" width="81.44140625" style="22" hidden="1" customWidth="1"/>
    <col min="12" max="12" width="16.109375" style="22" hidden="1" customWidth="1"/>
    <col min="14" max="14" width="19.33203125" bestFit="1" customWidth="1"/>
    <col min="15" max="15" width="89.33203125" hidden="1" customWidth="1"/>
    <col min="16" max="16" width="19" hidden="1" customWidth="1"/>
    <col min="17" max="17" width="9.109375" style="22"/>
    <col min="18" max="18" width="28.109375" style="22" customWidth="1"/>
    <col min="19" max="19" width="29.77734375" style="22" customWidth="1"/>
    <col min="20" max="20" width="21.33203125" style="22" customWidth="1"/>
    <col min="25" max="16384" width="9.109375" style="22"/>
  </cols>
  <sheetData>
    <row r="1" spans="1:20">
      <c r="A1" s="28" t="s">
        <v>33</v>
      </c>
    </row>
    <row r="2" spans="1:20" ht="21.6" thickBot="1">
      <c r="A2" s="33" t="s">
        <v>23</v>
      </c>
    </row>
    <row r="3" spans="1:20">
      <c r="A3" s="34" t="s">
        <v>24</v>
      </c>
      <c r="S3" s="53" t="s">
        <v>35</v>
      </c>
      <c r="T3" s="54"/>
    </row>
    <row r="4" spans="1:20">
      <c r="A4" s="25"/>
      <c r="S4" s="47" t="s">
        <v>25</v>
      </c>
      <c r="T4" s="48"/>
    </row>
    <row r="5" spans="1:20">
      <c r="A5" s="25"/>
      <c r="S5" s="47" t="s">
        <v>26</v>
      </c>
      <c r="T5" s="48"/>
    </row>
    <row r="6" spans="1:20">
      <c r="A6" s="25"/>
      <c r="B6" s="26" t="s">
        <v>18</v>
      </c>
      <c r="C6" s="26"/>
      <c r="D6" s="31"/>
      <c r="E6" s="26"/>
      <c r="F6" s="26" t="s">
        <v>17</v>
      </c>
      <c r="G6" s="26"/>
      <c r="H6" s="26"/>
      <c r="I6" s="26"/>
      <c r="J6" s="26" t="s">
        <v>19</v>
      </c>
      <c r="K6" s="26"/>
      <c r="L6" s="26"/>
      <c r="M6" s="32"/>
      <c r="N6" s="26" t="s">
        <v>20</v>
      </c>
      <c r="O6" s="32"/>
      <c r="P6" s="32"/>
      <c r="Q6" s="26"/>
      <c r="R6" s="26"/>
      <c r="S6" s="47" t="s">
        <v>27</v>
      </c>
      <c r="T6" s="49">
        <v>12</v>
      </c>
    </row>
    <row r="7" spans="1:20">
      <c r="A7" s="26" t="s">
        <v>25</v>
      </c>
      <c r="B7" s="23">
        <v>44423</v>
      </c>
      <c r="C7" s="22" t="s">
        <v>12</v>
      </c>
      <c r="D7" s="38">
        <f>(YEAR($F$8)-YEAR($F$7))*12+MONTH($F$8)-MONTH($F$7)+1</f>
        <v>5</v>
      </c>
      <c r="E7" s="26"/>
      <c r="F7" s="23">
        <v>44562</v>
      </c>
      <c r="G7" s="22" t="s">
        <v>12</v>
      </c>
      <c r="H7" s="38">
        <f>(YEAR($F$8)-YEAR($F$7))*12+MONTH($F$8)-MONTH($F$7)+1</f>
        <v>5</v>
      </c>
      <c r="I7" s="26"/>
      <c r="J7" s="23">
        <v>44699</v>
      </c>
      <c r="K7" s="22" t="s">
        <v>12</v>
      </c>
      <c r="L7" s="38">
        <f>(YEAR($J$8)-YEAR($J$7))*12+MONTH($J$8)-MONTH($J$7)+1</f>
        <v>2</v>
      </c>
      <c r="M7" s="32"/>
      <c r="N7" s="23">
        <v>44743</v>
      </c>
      <c r="O7" s="22" t="s">
        <v>12</v>
      </c>
      <c r="P7" s="38">
        <f>(YEAR($N$8)-YEAR($N$7))*12+MONTH($N$8)-MONTH($N$7)+1</f>
        <v>1</v>
      </c>
      <c r="Q7" s="26"/>
      <c r="R7" s="26"/>
      <c r="S7" s="47" t="s">
        <v>28</v>
      </c>
      <c r="T7" s="50"/>
    </row>
    <row r="8" spans="1:20" ht="21.6" thickBot="1">
      <c r="A8" s="26" t="s">
        <v>26</v>
      </c>
      <c r="B8" s="23">
        <v>44561</v>
      </c>
      <c r="C8" s="22" t="s">
        <v>13</v>
      </c>
      <c r="D8" s="39">
        <f>EOMONTH($B$7,0)-$B$7+1</f>
        <v>17</v>
      </c>
      <c r="E8" s="26"/>
      <c r="F8" s="23">
        <v>44698</v>
      </c>
      <c r="G8" s="22" t="s">
        <v>13</v>
      </c>
      <c r="H8" s="39">
        <f>EOMONTH($F$7,0)-$F$7+1</f>
        <v>31</v>
      </c>
      <c r="I8" s="26"/>
      <c r="J8" s="23">
        <v>44742</v>
      </c>
      <c r="K8" s="22" t="s">
        <v>13</v>
      </c>
      <c r="L8" s="39">
        <f>EOMONTH($J$7,0)-$J$7+1</f>
        <v>14</v>
      </c>
      <c r="M8" s="32"/>
      <c r="N8" s="23">
        <v>44773</v>
      </c>
      <c r="O8" s="22" t="s">
        <v>13</v>
      </c>
      <c r="P8" s="39">
        <f>EOMONTH($N$7,0)-$N$7+1</f>
        <v>31</v>
      </c>
      <c r="Q8" s="26"/>
      <c r="R8" s="26"/>
      <c r="S8" s="51" t="s">
        <v>34</v>
      </c>
      <c r="T8" s="52">
        <f>T7/T6</f>
        <v>0</v>
      </c>
    </row>
    <row r="9" spans="1:20">
      <c r="A9" s="26" t="s">
        <v>27</v>
      </c>
      <c r="B9" s="42">
        <f>D16</f>
        <v>4.5483870967741939</v>
      </c>
      <c r="C9" s="40" t="s">
        <v>10</v>
      </c>
      <c r="D9" s="38" t="b">
        <f>DAY($B$7)=1</f>
        <v>0</v>
      </c>
      <c r="E9" s="36"/>
      <c r="F9" s="42">
        <f>H16</f>
        <v>4.5483870967741939</v>
      </c>
      <c r="G9" s="40" t="s">
        <v>10</v>
      </c>
      <c r="H9" s="38" t="b">
        <f>DAY($F$7)=1</f>
        <v>1</v>
      </c>
      <c r="I9" s="36"/>
      <c r="J9" s="42">
        <f>L16</f>
        <v>1.4516129032258065</v>
      </c>
      <c r="K9" s="40" t="s">
        <v>10</v>
      </c>
      <c r="L9" s="38" t="b">
        <f>DAY($J$7)=1</f>
        <v>0</v>
      </c>
      <c r="M9" s="37"/>
      <c r="N9" s="42">
        <f>P16</f>
        <v>1</v>
      </c>
      <c r="O9" s="40" t="s">
        <v>10</v>
      </c>
      <c r="P9" s="38" t="b">
        <f>DAY($N$7)=1</f>
        <v>1</v>
      </c>
      <c r="Q9" s="36"/>
      <c r="R9" s="26"/>
    </row>
    <row r="10" spans="1:20">
      <c r="A10" s="26" t="s">
        <v>28</v>
      </c>
      <c r="B10" s="44">
        <v>24000</v>
      </c>
      <c r="C10" s="22" t="s">
        <v>14</v>
      </c>
      <c r="D10" s="38">
        <f>DAY(EOMONTH($B$23,0)-(EOMONTH($B$23,0)-$B$23))</f>
        <v>14</v>
      </c>
      <c r="E10" s="45"/>
      <c r="F10" s="44">
        <v>24000</v>
      </c>
      <c r="G10" s="22" t="s">
        <v>14</v>
      </c>
      <c r="H10" s="38">
        <f>DAY(EOMONTH($F$8,0)-(EOMONTH($F$8,0)-$F$8))</f>
        <v>17</v>
      </c>
      <c r="I10" s="45"/>
      <c r="J10" s="44">
        <v>24000</v>
      </c>
      <c r="K10" s="22" t="s">
        <v>14</v>
      </c>
      <c r="L10" s="38">
        <f>DAY(EOMONTH($J$8,0)-(EOMONTH($J$8,0)-$J$8))</f>
        <v>30</v>
      </c>
      <c r="M10" s="46"/>
      <c r="N10" s="44">
        <v>24000</v>
      </c>
      <c r="O10" s="22" t="s">
        <v>14</v>
      </c>
      <c r="P10" s="38">
        <f>DAY(EOMONTH($N$8,0)-(EOMONTH($N$8,0)-$N$8))</f>
        <v>31</v>
      </c>
      <c r="Q10" s="36"/>
      <c r="R10" s="26"/>
      <c r="S10" s="25" t="s">
        <v>43</v>
      </c>
    </row>
    <row r="11" spans="1:20">
      <c r="A11" s="26" t="s">
        <v>21</v>
      </c>
      <c r="B11" s="35">
        <f>D18</f>
        <v>9096.7741935483882</v>
      </c>
      <c r="C11" s="40" t="s">
        <v>11</v>
      </c>
      <c r="D11" s="38" t="b">
        <f>DAY($B$8)=DAY(EOMONTH($B$8,0))</f>
        <v>1</v>
      </c>
      <c r="E11" s="36"/>
      <c r="F11" s="35">
        <f>H18</f>
        <v>9096.7741935483882</v>
      </c>
      <c r="G11" s="40" t="s">
        <v>11</v>
      </c>
      <c r="H11" s="38" t="b">
        <f>DAY($F$8)=DAY(EOMONTH($F$8,0))</f>
        <v>0</v>
      </c>
      <c r="I11" s="36"/>
      <c r="J11" s="35">
        <f>L18</f>
        <v>2903.2258064516132</v>
      </c>
      <c r="K11" s="40" t="s">
        <v>11</v>
      </c>
      <c r="L11" s="38" t="b">
        <f>DAY($J$8)=DAY(EOMONTH($J$8,0))</f>
        <v>1</v>
      </c>
      <c r="M11" s="37"/>
      <c r="N11" s="35">
        <f>P18</f>
        <v>2000</v>
      </c>
      <c r="O11" s="40" t="s">
        <v>11</v>
      </c>
      <c r="P11" s="38" t="b">
        <f>DAY($N$8)=DAY(EOMONTH($N$8,0))</f>
        <v>1</v>
      </c>
      <c r="Q11" s="36"/>
      <c r="R11" s="36"/>
      <c r="S11" s="25" t="s">
        <v>36</v>
      </c>
    </row>
    <row r="12" spans="1:20">
      <c r="A12" s="24"/>
      <c r="C12" s="40"/>
      <c r="D12" s="38"/>
      <c r="G12" s="40"/>
      <c r="H12" s="38"/>
      <c r="K12" s="40"/>
      <c r="L12" s="38"/>
      <c r="O12" s="40"/>
      <c r="P12" s="38"/>
      <c r="R12" s="26"/>
      <c r="S12" s="25" t="s">
        <v>42</v>
      </c>
    </row>
    <row r="13" spans="1:20">
      <c r="A13" s="24"/>
      <c r="C13" s="22" t="s">
        <v>15</v>
      </c>
      <c r="D13" s="55">
        <f>IF(AND($D$11=FALSE,$D$9=FALSE),$D$7-2,IF(OR($D$9=FALSE,$D$11=FALSE),$D$7-1,$D$7))</f>
        <v>4</v>
      </c>
      <c r="G13" s="22" t="s">
        <v>15</v>
      </c>
      <c r="H13" s="38">
        <f>IF(AND($H$11=FALSE,$H$9=FALSE),$H$7-2,IF(OR($H$9=FALSE,$H$11=FALSE),$H$7-1,$H$7))</f>
        <v>4</v>
      </c>
      <c r="K13" s="22" t="s">
        <v>15</v>
      </c>
      <c r="L13" s="38">
        <f>IF(AND($L$11=FALSE,$L$9=FALSE),$L$7-2,IF(OR($L$9=FALSE,$L$11=FALSE),$L$7-1,$L$7))</f>
        <v>1</v>
      </c>
      <c r="O13" s="22" t="s">
        <v>15</v>
      </c>
      <c r="P13" s="38">
        <f>IF(AND($P$11=FALSE,$P$9=FALSE),$P$7-2,IF(OR($P$9=FALSE,$P$11=FALSE),$P$7-1,$P$7))</f>
        <v>1</v>
      </c>
      <c r="R13" s="26"/>
      <c r="S13" s="25" t="s">
        <v>38</v>
      </c>
    </row>
    <row r="14" spans="1:20" s="25" customFormat="1">
      <c r="A14" s="27"/>
      <c r="C14" s="22" t="s">
        <v>29</v>
      </c>
      <c r="D14" s="55">
        <f>IF($D$9=FALSE, $D$8/DAY(EOMONTH($B$7,0)),0)</f>
        <v>0.54838709677419351</v>
      </c>
      <c r="G14" s="22" t="s">
        <v>29</v>
      </c>
      <c r="H14" s="38">
        <f>IF($H$9=FALSE, $H$8/DAY(EOMONTH($F$7,0)),0)</f>
        <v>0</v>
      </c>
      <c r="K14" s="22" t="s">
        <v>29</v>
      </c>
      <c r="L14" s="38">
        <f>IF($L$9=FALSE, $L$8/DAY(EOMONTH($J$7,0)),0)</f>
        <v>0.45161290322580644</v>
      </c>
      <c r="O14" s="22" t="s">
        <v>29</v>
      </c>
      <c r="P14" s="38">
        <f>IF($P$9=FALSE, $P$8/DAY(EOMONTH($N$7,0)),0)</f>
        <v>0</v>
      </c>
      <c r="R14" s="26"/>
      <c r="S14" s="25" t="s">
        <v>40</v>
      </c>
    </row>
    <row r="15" spans="1:20" s="25" customFormat="1">
      <c r="A15" s="27"/>
      <c r="C15" s="22" t="s">
        <v>30</v>
      </c>
      <c r="D15" s="55">
        <f>IF($D$11=FALSE, $D$10/DAY(EOMONTH($B$8,0)),0)</f>
        <v>0</v>
      </c>
      <c r="G15" s="22" t="s">
        <v>30</v>
      </c>
      <c r="H15" s="39">
        <f>IF($H$11=FALSE, $H$10/DAY(EOMONTH($F$8,0)),0)</f>
        <v>0.54838709677419351</v>
      </c>
      <c r="K15" s="22" t="s">
        <v>30</v>
      </c>
      <c r="L15" s="38">
        <f>IF($L$11=FALSE, $L$10/DAY(EOMONTH($J$8,0)),0)</f>
        <v>0</v>
      </c>
      <c r="O15" s="22" t="s">
        <v>30</v>
      </c>
      <c r="P15" s="38">
        <f>IF($P$11=FALSE, $P$10/DAY(EOMONTH($N$8,0)),0)</f>
        <v>0</v>
      </c>
      <c r="R15" s="26"/>
      <c r="S15" s="25" t="s">
        <v>37</v>
      </c>
    </row>
    <row r="16" spans="1:20" s="25" customFormat="1">
      <c r="A16" s="27"/>
      <c r="C16" s="22" t="s">
        <v>31</v>
      </c>
      <c r="D16" s="55">
        <f>SUM($D$13:$D$15)</f>
        <v>4.5483870967741939</v>
      </c>
      <c r="G16" s="22" t="s">
        <v>31</v>
      </c>
      <c r="H16" s="38">
        <f>SUM($H$13:$H$15)</f>
        <v>4.5483870967741939</v>
      </c>
      <c r="K16" s="22" t="s">
        <v>31</v>
      </c>
      <c r="L16" s="38">
        <f>SUM($L$13:$L$15)</f>
        <v>1.4516129032258065</v>
      </c>
      <c r="O16" s="22" t="s">
        <v>31</v>
      </c>
      <c r="P16" s="38">
        <f>SUM($P$13:$P$15)</f>
        <v>1</v>
      </c>
      <c r="S16" s="25" t="s">
        <v>41</v>
      </c>
    </row>
    <row r="17" spans="1:19" s="25" customFormat="1">
      <c r="A17" s="27"/>
      <c r="C17" s="22" t="s">
        <v>16</v>
      </c>
      <c r="D17" s="55">
        <f>12/$D$16</f>
        <v>2.6382978723404253</v>
      </c>
      <c r="G17" s="22" t="s">
        <v>16</v>
      </c>
      <c r="H17" s="38">
        <f>12/$H$16</f>
        <v>2.6382978723404253</v>
      </c>
      <c r="K17" s="22" t="s">
        <v>16</v>
      </c>
      <c r="L17" s="38">
        <f>12/$L$16</f>
        <v>8.2666666666666657</v>
      </c>
      <c r="O17" s="22" t="s">
        <v>16</v>
      </c>
      <c r="P17" s="38">
        <f>12/$P$16</f>
        <v>12</v>
      </c>
      <c r="S17" s="25" t="s">
        <v>39</v>
      </c>
    </row>
    <row r="18" spans="1:19" s="25" customFormat="1">
      <c r="A18" s="27"/>
      <c r="C18" s="22" t="s">
        <v>32</v>
      </c>
      <c r="D18" s="41">
        <f>$B$10/$D$17</f>
        <v>9096.7741935483882</v>
      </c>
      <c r="G18" s="22" t="s">
        <v>32</v>
      </c>
      <c r="H18" s="41">
        <f>$F$10/$H$17</f>
        <v>9096.7741935483882</v>
      </c>
      <c r="K18" s="22" t="s">
        <v>32</v>
      </c>
      <c r="L18" s="41">
        <f>$J$10/$L$17</f>
        <v>2903.2258064516132</v>
      </c>
      <c r="O18" s="22" t="s">
        <v>32</v>
      </c>
      <c r="P18" s="41">
        <f>$N$10/$P$17</f>
        <v>2000</v>
      </c>
    </row>
    <row r="19" spans="1:19" s="25" customFormat="1">
      <c r="A19" s="27"/>
      <c r="D19" s="30"/>
      <c r="H19" s="30"/>
      <c r="L19" s="30"/>
      <c r="P19" s="30"/>
    </row>
    <row r="20" spans="1:19" s="25" customFormat="1">
      <c r="A20" s="27"/>
      <c r="D20" s="30"/>
      <c r="H20" s="30"/>
      <c r="L20" s="30"/>
      <c r="P20" s="30"/>
    </row>
    <row r="21" spans="1:19" s="25" customFormat="1">
      <c r="A21" s="27"/>
      <c r="B21" s="26" t="s">
        <v>18</v>
      </c>
      <c r="C21" s="26"/>
      <c r="D21" s="31"/>
      <c r="E21" s="26"/>
      <c r="F21" s="26" t="s">
        <v>17</v>
      </c>
      <c r="G21" s="26"/>
      <c r="H21" s="26"/>
      <c r="I21" s="26"/>
      <c r="J21" s="26" t="s">
        <v>19</v>
      </c>
      <c r="K21" s="26"/>
      <c r="L21" s="26"/>
      <c r="M21" s="32"/>
      <c r="N21" s="26" t="s">
        <v>20</v>
      </c>
      <c r="P21" s="30"/>
      <c r="R21" s="26" t="s">
        <v>22</v>
      </c>
    </row>
    <row r="22" spans="1:19">
      <c r="A22" s="26" t="s">
        <v>25</v>
      </c>
      <c r="B22" s="23">
        <v>44774</v>
      </c>
      <c r="C22" s="22" t="s">
        <v>12</v>
      </c>
      <c r="D22" s="38">
        <f>(YEAR($B$23)-YEAR($B$22))*12+MONTH($B$23)-MONTH($B$22)+1</f>
        <v>1</v>
      </c>
      <c r="E22" s="26"/>
      <c r="F22" s="23"/>
      <c r="G22" s="22" t="s">
        <v>12</v>
      </c>
      <c r="H22" s="38">
        <f>(YEAR($F$23)-YEAR($F$22))*12+MONTH($F$23)-MONTH($F$22)+1</f>
        <v>1</v>
      </c>
      <c r="I22" s="26"/>
      <c r="J22" s="23"/>
      <c r="K22" s="22" t="s">
        <v>12</v>
      </c>
      <c r="L22" s="38">
        <f>(YEAR($J$23)-YEAR($J$22))*12+MONTH($J$23)-MONTH($J$22)+1</f>
        <v>1</v>
      </c>
      <c r="M22" s="32"/>
      <c r="N22" s="23"/>
      <c r="O22" s="22" t="s">
        <v>12</v>
      </c>
      <c r="P22" s="38">
        <f>(YEAR($N$23)-YEAR($N$22))*12+MONTH($N$23)-MONTH($N$22)+1</f>
        <v>1</v>
      </c>
      <c r="Q22" s="26"/>
      <c r="R22" s="26"/>
    </row>
    <row r="23" spans="1:19">
      <c r="A23" s="26" t="s">
        <v>26</v>
      </c>
      <c r="B23" s="23">
        <v>44787</v>
      </c>
      <c r="C23" s="22" t="s">
        <v>13</v>
      </c>
      <c r="D23" s="39">
        <f>EOMONTH($B$22,0)-$B$22+1</f>
        <v>31</v>
      </c>
      <c r="E23" s="26"/>
      <c r="F23" s="23"/>
      <c r="G23" s="22" t="s">
        <v>13</v>
      </c>
      <c r="H23" s="39">
        <f>EOMONTH($F$22,0)-$F$22+1</f>
        <v>32</v>
      </c>
      <c r="I23" s="26"/>
      <c r="J23" s="23"/>
      <c r="K23" s="22" t="s">
        <v>13</v>
      </c>
      <c r="L23" s="39">
        <f>EOMONTH($J$22,0)-$J$22+1</f>
        <v>32</v>
      </c>
      <c r="M23" s="32"/>
      <c r="N23" s="23"/>
      <c r="O23" s="22" t="s">
        <v>13</v>
      </c>
      <c r="P23" s="39">
        <f>EOMONTH($N$22,0)-$N$22+1</f>
        <v>32</v>
      </c>
      <c r="Q23" s="26"/>
      <c r="R23" s="26"/>
    </row>
    <row r="24" spans="1:19">
      <c r="A24" s="26" t="s">
        <v>27</v>
      </c>
      <c r="B24" s="42">
        <f>D31</f>
        <v>0.45161290322580644</v>
      </c>
      <c r="C24" s="40" t="s">
        <v>10</v>
      </c>
      <c r="D24" s="38" t="b">
        <f>DAY($B$22)=1</f>
        <v>1</v>
      </c>
      <c r="E24" s="36"/>
      <c r="F24" s="42">
        <f>H31</f>
        <v>3.2258064516129004E-2</v>
      </c>
      <c r="G24" s="40" t="s">
        <v>10</v>
      </c>
      <c r="H24" s="38" t="b">
        <f>DAY($F$22)=1</f>
        <v>0</v>
      </c>
      <c r="I24" s="36"/>
      <c r="J24" s="42">
        <f>L31</f>
        <v>3.2258064516129004E-2</v>
      </c>
      <c r="K24" s="40" t="s">
        <v>10</v>
      </c>
      <c r="L24" s="38" t="b">
        <f>DAY($FJ22)=1</f>
        <v>0</v>
      </c>
      <c r="M24" s="37"/>
      <c r="N24" s="42">
        <f>P31</f>
        <v>3.2258064516129004E-2</v>
      </c>
      <c r="O24" s="40" t="s">
        <v>10</v>
      </c>
      <c r="P24" s="38" t="b">
        <f>DAY($N$22)=1</f>
        <v>0</v>
      </c>
      <c r="Q24" s="36"/>
      <c r="R24" s="43">
        <f>B9+F9+J9+N9+B24+F24+J24+N24</f>
        <v>12.096774193548384</v>
      </c>
    </row>
    <row r="25" spans="1:19">
      <c r="A25" s="26" t="s">
        <v>28</v>
      </c>
      <c r="B25" s="44">
        <v>24000</v>
      </c>
      <c r="C25" s="22" t="s">
        <v>14</v>
      </c>
      <c r="D25" s="38">
        <f>DAY(EOMONTH($B$23,0)-(EOMONTH($B$23,0)-$B$23))</f>
        <v>14</v>
      </c>
      <c r="E25" s="45"/>
      <c r="F25" s="44"/>
      <c r="G25" s="22" t="s">
        <v>14</v>
      </c>
      <c r="H25" s="38">
        <f>DAY(EOMONTH($F$23,0)-(EOMONTH($F$23,0)-$F$23))</f>
        <v>0</v>
      </c>
      <c r="I25" s="45"/>
      <c r="J25" s="44"/>
      <c r="K25" s="22" t="s">
        <v>14</v>
      </c>
      <c r="L25" s="38">
        <f>DAY(EOMONTH($J$23,0)-(EOMONTH($J$23,0)-$J$23))</f>
        <v>0</v>
      </c>
      <c r="M25" s="46"/>
      <c r="N25" s="44"/>
      <c r="O25" s="22" t="s">
        <v>14</v>
      </c>
      <c r="P25" s="38">
        <f>DAY(EOMONTH($N$23,0)-(EOMONTH($N$23,0)-$N$23))</f>
        <v>0</v>
      </c>
      <c r="Q25" s="36"/>
      <c r="R25" s="26"/>
    </row>
    <row r="26" spans="1:19">
      <c r="A26" s="26" t="s">
        <v>21</v>
      </c>
      <c r="B26" s="35">
        <f>D33</f>
        <v>903.22580645161281</v>
      </c>
      <c r="C26" s="40" t="s">
        <v>11</v>
      </c>
      <c r="D26" s="38" t="b">
        <f>DAY($B$23)=DAY(EOMONTH($B$23,0))</f>
        <v>0</v>
      </c>
      <c r="E26" s="36"/>
      <c r="F26" s="35">
        <f>H33</f>
        <v>0</v>
      </c>
      <c r="G26" s="40" t="s">
        <v>11</v>
      </c>
      <c r="H26" s="38" t="b">
        <f>DAY($F$23)=DAY(EOMONTH($F$23,0))</f>
        <v>0</v>
      </c>
      <c r="I26" s="36"/>
      <c r="J26" s="35">
        <f>L33</f>
        <v>0</v>
      </c>
      <c r="K26" s="40" t="s">
        <v>11</v>
      </c>
      <c r="L26" s="38" t="b">
        <f>DAY($J$23)=DAY(EOMONTH($J$23,0))</f>
        <v>0</v>
      </c>
      <c r="M26" s="37"/>
      <c r="N26" s="35">
        <f>P33</f>
        <v>0</v>
      </c>
      <c r="O26" s="40" t="s">
        <v>11</v>
      </c>
      <c r="P26" s="38" t="b">
        <f>DAY($N$23)=DAY(EOMONTH($N$23,0))</f>
        <v>0</v>
      </c>
      <c r="Q26" s="36"/>
      <c r="R26" s="45">
        <f>B11+F11+J11+N11+B26+F26+J26+N26</f>
        <v>24000.000000000004</v>
      </c>
    </row>
    <row r="27" spans="1:19">
      <c r="A27" s="24"/>
      <c r="C27" s="40"/>
      <c r="D27" s="38"/>
      <c r="G27" s="40"/>
      <c r="H27" s="38"/>
      <c r="K27" s="40"/>
      <c r="L27" s="38"/>
      <c r="O27" s="40"/>
      <c r="P27" s="38"/>
      <c r="R27" s="26"/>
    </row>
    <row r="28" spans="1:19">
      <c r="A28" s="24"/>
      <c r="C28" s="22" t="s">
        <v>15</v>
      </c>
      <c r="D28" s="38">
        <f>IF(AND($D$26=FALSE,$D$24=FALSE),$D$22-2,IF(OR($D$24=FALSE,$D$26=FALSE),$D$22-1,$D$22))</f>
        <v>0</v>
      </c>
      <c r="G28" s="22" t="s">
        <v>15</v>
      </c>
      <c r="H28" s="38">
        <f>IF(AND($H$26=FALSE,$H$24=FALSE),$H$22-2,IF(OR($H$24=FALSE,$H$26=FALSE),$H$22-1,$H$22))</f>
        <v>-1</v>
      </c>
      <c r="K28" s="22" t="s">
        <v>15</v>
      </c>
      <c r="L28" s="38">
        <f>IF(AND($L$26=FALSE,$L$24=FALSE),$L$22-2,IF(OR($L$24=FALSE,$L$26=FALSE),$L$22-1,$L$22))</f>
        <v>-1</v>
      </c>
      <c r="O28" s="22" t="s">
        <v>15</v>
      </c>
      <c r="P28" s="38">
        <f>IF(AND($P$26=FALSE,$P$24=FALSE),$P$22-2,IF(OR($P$24=FALSE,$P$26=FALSE),$P$22-1,$P$22))</f>
        <v>-1</v>
      </c>
      <c r="R28" s="26"/>
    </row>
    <row r="29" spans="1:19" s="25" customFormat="1">
      <c r="A29" s="27"/>
      <c r="C29" s="22" t="s">
        <v>29</v>
      </c>
      <c r="D29" s="38">
        <f>IF($D$24=FALSE, $D$23/DAY(EOMONTH($B$22,0)),0)</f>
        <v>0</v>
      </c>
      <c r="G29" s="22" t="s">
        <v>29</v>
      </c>
      <c r="H29" s="38">
        <f>IF($H$24=FALSE, $H$23/DAY(EOMONTH($F$22,0)),0)</f>
        <v>1.032258064516129</v>
      </c>
      <c r="K29" s="22" t="s">
        <v>29</v>
      </c>
      <c r="L29" s="38">
        <f>IF($L$24=FALSE, $L$23/DAY(EOMONTH($J$22,0)),0)</f>
        <v>1.032258064516129</v>
      </c>
      <c r="O29" s="22" t="s">
        <v>29</v>
      </c>
      <c r="P29" s="38">
        <f>IF($P$24=FALSE, $P$23/DAY(EOMONTH($N$22,0)),0)</f>
        <v>1.032258064516129</v>
      </c>
      <c r="R29" s="26"/>
    </row>
    <row r="30" spans="1:19" s="25" customFormat="1">
      <c r="A30" s="27"/>
      <c r="C30" s="22" t="s">
        <v>30</v>
      </c>
      <c r="D30" s="38">
        <f>IF($D$26=FALSE, $D$25/DAY(EOMONTH($B$23,0)),0)</f>
        <v>0.45161290322580644</v>
      </c>
      <c r="G30" s="22" t="s">
        <v>30</v>
      </c>
      <c r="H30" s="38">
        <f>IF($H$26=FALSE, $H$25/DAY(EOMONTH($F$23,0)),0)</f>
        <v>0</v>
      </c>
      <c r="K30" s="22" t="s">
        <v>30</v>
      </c>
      <c r="L30" s="38">
        <f>IF($L$26=FALSE, $L$25/DAY(EOMONTH($F$23,0)),0)</f>
        <v>0</v>
      </c>
      <c r="O30" s="22" t="s">
        <v>30</v>
      </c>
      <c r="P30" s="38">
        <f>IF($P$26=FALSE, $P$25/DAY(EOMONTH($N$23,0)),0)</f>
        <v>0</v>
      </c>
      <c r="R30" s="26"/>
    </row>
    <row r="31" spans="1:19" s="25" customFormat="1">
      <c r="A31" s="27"/>
      <c r="C31" s="22" t="s">
        <v>31</v>
      </c>
      <c r="D31" s="38">
        <f>SUM($D$28:$D$30)</f>
        <v>0.45161290322580644</v>
      </c>
      <c r="G31" s="22" t="s">
        <v>31</v>
      </c>
      <c r="H31" s="38">
        <f>SUM($H$28:$H$30)</f>
        <v>3.2258064516129004E-2</v>
      </c>
      <c r="K31" s="22" t="s">
        <v>31</v>
      </c>
      <c r="L31" s="38">
        <f>SUM($L$28:$L$30)</f>
        <v>3.2258064516129004E-2</v>
      </c>
      <c r="O31" s="22" t="s">
        <v>31</v>
      </c>
      <c r="P31" s="38">
        <f>SUM($P$28:$P$30)</f>
        <v>3.2258064516129004E-2</v>
      </c>
    </row>
    <row r="32" spans="1:19" s="25" customFormat="1">
      <c r="A32" s="27"/>
      <c r="C32" s="22" t="s">
        <v>16</v>
      </c>
      <c r="D32" s="38">
        <f>12/$D$31</f>
        <v>26.571428571428573</v>
      </c>
      <c r="G32" s="22" t="s">
        <v>16</v>
      </c>
      <c r="H32" s="38">
        <f>12/$H$31</f>
        <v>372.00000000000034</v>
      </c>
      <c r="K32" s="22" t="s">
        <v>16</v>
      </c>
      <c r="L32" s="38">
        <f>12/$L$31</f>
        <v>372.00000000000034</v>
      </c>
      <c r="O32" s="22" t="s">
        <v>16</v>
      </c>
      <c r="P32" s="38">
        <f>12/$P$31</f>
        <v>372.00000000000034</v>
      </c>
    </row>
    <row r="33" spans="1:16" s="25" customFormat="1">
      <c r="A33" s="27"/>
      <c r="C33" s="22" t="s">
        <v>32</v>
      </c>
      <c r="D33" s="41">
        <f>$B$25/$D$32</f>
        <v>903.22580645161281</v>
      </c>
      <c r="G33" s="22" t="s">
        <v>32</v>
      </c>
      <c r="H33" s="41">
        <f>$F$25/$H$32</f>
        <v>0</v>
      </c>
      <c r="K33" s="22" t="s">
        <v>32</v>
      </c>
      <c r="L33" s="41">
        <f>$J$25/$L$32</f>
        <v>0</v>
      </c>
      <c r="O33" s="22" t="s">
        <v>32</v>
      </c>
      <c r="P33" s="41">
        <f>$N$25/$P$32</f>
        <v>0</v>
      </c>
    </row>
  </sheetData>
  <sheetProtection algorithmName="SHA-512" hashValue="VXcbiq26bGC8HCvLbPOJAckOabOyt2SG9RfIRuh9aBCN1o+F2zH7jjnJeyrYNwuUR6q0Pae/LRHbSNMhxjqFsA==" saltValue="rmqPmdKcJCYIRH4cNs6yQg==" spinCount="100000" sheet="1" objects="1" scenarios="1"/>
  <dataValidations count="1">
    <dataValidation allowBlank="1" showErrorMessage="1" prompt="You must enter a valid Start Date and End Date for the calculator to work correctly." sqref="B7:B8 F7:F8 J7:J8 N7:N8 B22:B23 F22:F23 J22:J23 N22:N23" xr:uid="{B75619D6-02C8-4007-9F16-03E0FBA0B4D4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2A359EA0E98248BA4AAB6CBB6B54FB" ma:contentTypeVersion="6" ma:contentTypeDescription="Create a new document." ma:contentTypeScope="" ma:versionID="a0f3e4f9ae596edbade3876177c7d288">
  <xsd:schema xmlns:xsd="http://www.w3.org/2001/XMLSchema" xmlns:xs="http://www.w3.org/2001/XMLSchema" xmlns:p="http://schemas.microsoft.com/office/2006/metadata/properties" xmlns:ns2="4c9280e6-4ed5-4e6b-a7c6-39b236138254" xmlns:ns3="ee2e6fd9-e1d5-42aa-ae1a-2f909f851a3c" targetNamespace="http://schemas.microsoft.com/office/2006/metadata/properties" ma:root="true" ma:fieldsID="cf4d6e8f50536c30fdb57f17f3229872" ns2:_="" ns3:_="">
    <xsd:import namespace="4c9280e6-4ed5-4e6b-a7c6-39b236138254"/>
    <xsd:import namespace="ee2e6fd9-e1d5-42aa-ae1a-2f909f851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280e6-4ed5-4e6b-a7c6-39b236138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e6fd9-e1d5-42aa-ae1a-2f909f851a3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082BA3-CAC4-4382-8736-FF5C103496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A53CBF-1E93-4970-8BAA-EB4E55042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280e6-4ed5-4e6b-a7c6-39b236138254"/>
    <ds:schemaRef ds:uri="ee2e6fd9-e1d5-42aa-ae1a-2f909f851a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15F550-18F9-4BB5-A69E-98EA174CB4F2}">
  <ds:schemaRefs>
    <ds:schemaRef ds:uri="http://www.w3.org/XML/1998/namespace"/>
    <ds:schemaRef ds:uri="http://schemas.microsoft.com/office/infopath/2007/PartnerControls"/>
    <ds:schemaRef ds:uri="http://purl.org/dc/dcmitype/"/>
    <ds:schemaRef ds:uri="4c9280e6-4ed5-4e6b-a7c6-39b236138254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ee2e6fd9-e1d5-42aa-ae1a-2f909f851a3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Salary Stipend Calculator</vt:lpstr>
      <vt:lpstr>Example</vt:lpstr>
      <vt:lpstr>Actual_Payment</vt:lpstr>
      <vt:lpstr>Annual_Salary_per_Month</vt:lpstr>
      <vt:lpstr>Annualized_Salary</vt:lpstr>
      <vt:lpstr>End_Date</vt:lpstr>
      <vt:lpstr>Num_of_Days</vt:lpstr>
      <vt:lpstr>Num_of_Months</vt:lpstr>
      <vt:lpstr>Salary_per_Month</vt:lpstr>
      <vt:lpstr>Start_Date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Wyrick, Beverly</cp:lastModifiedBy>
  <cp:lastPrinted>2015-06-24T17:50:31Z</cp:lastPrinted>
  <dcterms:created xsi:type="dcterms:W3CDTF">2014-05-13T18:30:42Z</dcterms:created>
  <dcterms:modified xsi:type="dcterms:W3CDTF">2021-07-26T20:12:39Z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0x010100622A359EA0E98248BA4AAB6CBB6B54FB</vt:lpwstr>
  </property>
</Properties>
</file>